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1200" windowWidth="11355" windowHeight="66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<sst xmlns="http://schemas.openxmlformats.org/spreadsheetml/2006/main" count="1032" uniqueCount="394">
  <si>
    <t>Раздел-подраздел</t>
  </si>
  <si>
    <t>Целевая статья</t>
  </si>
  <si>
    <t>Вид расходов</t>
  </si>
  <si>
    <t>Код ведомства</t>
  </si>
  <si>
    <t>Наименование главных распорядителей и наименование показателей бюджетной классификации</t>
  </si>
  <si>
    <t>1</t>
  </si>
  <si>
    <t>2</t>
  </si>
  <si>
    <t>3</t>
  </si>
  <si>
    <t>4</t>
  </si>
  <si>
    <t>5</t>
  </si>
  <si>
    <t>6</t>
  </si>
  <si>
    <t>(тыс. руб.)</t>
  </si>
  <si>
    <t>804</t>
  </si>
  <si>
    <t/>
  </si>
  <si>
    <t>Общегосударственные вопросы</t>
  </si>
  <si>
    <t>0100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</si>
  <si>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</si>
  <si>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</si>
  <si>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Резервные фонды</t>
  </si>
  <si>
    <t>Национальная оборона</t>
  </si>
  <si>
    <t>0200</t>
  </si>
  <si>
    <t>Мобилизационная и вневойсковая подготовка</t>
  </si>
  <si>
    <t>Жилищно-коммунальное хозяйство</t>
  </si>
  <si>
    <t>0500</t>
  </si>
  <si>
    <t>Образование</t>
  </si>
  <si>
    <t>0700</t>
  </si>
  <si>
    <t>Общее образование</t>
  </si>
  <si>
    <t>0702</t>
  </si>
  <si>
    <t>0800</t>
  </si>
  <si>
    <t>Культура</t>
  </si>
  <si>
    <t>0801</t>
  </si>
  <si>
    <t>ВСЕГО</t>
  </si>
  <si>
    <t>0102</t>
  </si>
  <si>
    <t>Другие общегосударственные вопросы</t>
  </si>
  <si>
    <t>Благоустройство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</si>
  <si>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</si>
  <si>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</si>
  <si>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</si>
  <si>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</si>
  <si>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</si>
  <si>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представительного органа муниципального образования</t>
  </si>
  <si>
    <t>0021100</t>
  </si>
  <si>
    <t>0020460</t>
  </si>
  <si>
    <t>0700500</t>
  </si>
  <si>
    <t>013</t>
  </si>
  <si>
    <t>0920300</t>
  </si>
  <si>
    <t>0203</t>
  </si>
  <si>
    <t>0013600</t>
  </si>
  <si>
    <t>0503</t>
  </si>
  <si>
    <t>6000100</t>
  </si>
  <si>
    <t>017</t>
  </si>
  <si>
    <t>Иные межбюджетные трансферты</t>
  </si>
  <si>
    <t>4409901</t>
  </si>
  <si>
    <t>001</t>
  </si>
  <si>
    <t>4409902</t>
  </si>
  <si>
    <t>0900</t>
  </si>
  <si>
    <t>Дошкольное образование</t>
  </si>
  <si>
    <t>0701</t>
  </si>
  <si>
    <t>4209903</t>
  </si>
  <si>
    <t>4219903</t>
  </si>
  <si>
    <t>5210602</t>
  </si>
  <si>
    <t>5210603</t>
  </si>
  <si>
    <t>4429901</t>
  </si>
  <si>
    <t>5210605</t>
  </si>
  <si>
    <t>1001</t>
  </si>
  <si>
    <t>4910100</t>
  </si>
  <si>
    <t>005</t>
  </si>
  <si>
    <t>5201501</t>
  </si>
  <si>
    <t>0939901</t>
  </si>
  <si>
    <t>9210271</t>
  </si>
  <si>
    <t xml:space="preserve">Ведомственная  структура  расходов  бюджета </t>
  </si>
  <si>
    <t>0920301</t>
  </si>
  <si>
    <t xml:space="preserve">к решению Анцирского </t>
  </si>
  <si>
    <t>сельского Совета депутатов</t>
  </si>
  <si>
    <t>6000200</t>
  </si>
  <si>
    <t>6000500</t>
  </si>
  <si>
    <t>6000502</t>
  </si>
  <si>
    <t>0111</t>
  </si>
  <si>
    <t>0113</t>
  </si>
  <si>
    <t>Другие вопросы в области жилищно-коммунального хозяйства</t>
  </si>
  <si>
    <t>0505</t>
  </si>
  <si>
    <t>0501</t>
  </si>
  <si>
    <t>3500300</t>
  </si>
  <si>
    <t xml:space="preserve">Культура, кинематография </t>
  </si>
  <si>
    <t>4409905</t>
  </si>
  <si>
    <t>Другие вопросы в области здравоохранения</t>
  </si>
  <si>
    <t>0909</t>
  </si>
  <si>
    <t>5205501</t>
  </si>
  <si>
    <t>Национальная безопасность и правоохранительная деятельность</t>
  </si>
  <si>
    <t>0300</t>
  </si>
  <si>
    <t>0310</t>
  </si>
  <si>
    <t>7950017</t>
  </si>
  <si>
    <t>Здравоохранение</t>
  </si>
  <si>
    <t>5210606</t>
  </si>
  <si>
    <t>Национальная экономика</t>
  </si>
  <si>
    <t>0400</t>
  </si>
  <si>
    <t>Дорожное хозяйство (дорожные фонды)</t>
  </si>
  <si>
    <t>0409</t>
  </si>
  <si>
    <t>Коммунальное хозяйство</t>
  </si>
  <si>
    <t>0502</t>
  </si>
  <si>
    <t>3510500</t>
  </si>
  <si>
    <t>Другие вопросы в области национальной экономики</t>
  </si>
  <si>
    <t>0412</t>
  </si>
  <si>
    <t>3400300</t>
  </si>
  <si>
    <t>4209906</t>
  </si>
  <si>
    <t>4219906</t>
  </si>
  <si>
    <t>3150302</t>
  </si>
  <si>
    <t>6000400</t>
  </si>
  <si>
    <t>0107</t>
  </si>
  <si>
    <t>0200002</t>
  </si>
  <si>
    <t>1102</t>
  </si>
  <si>
    <t>7950019</t>
  </si>
  <si>
    <t>ИТОГО</t>
  </si>
  <si>
    <t>0105</t>
  </si>
  <si>
    <t>5210607</t>
  </si>
  <si>
    <t>№ строки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</si>
  <si>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</si>
  <si>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</si>
  <si>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</si>
  <si>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</si>
  <si>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</si>
  <si>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</si>
  <si>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</si>
  <si>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</si>
  <si>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</si>
  <si>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</si>
  <si>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</si>
  <si>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</si>
  <si>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</si>
  <si>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</si>
  <si>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</si>
  <si>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</si>
  <si>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</si>
  <si>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</si>
  <si>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</si>
  <si>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</si>
  <si>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</si>
  <si>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</si>
  <si>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</si>
  <si>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</si>
  <si>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</si>
  <si>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</si>
  <si>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</si>
  <si>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</si>
  <si>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</si>
  <si>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</si>
  <si>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</si>
  <si>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</si>
  <si>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</si>
  <si>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</si>
  <si>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</si>
  <si>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</si>
  <si>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</si>
  <si>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</si>
  <si>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</si>
  <si>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</si>
  <si>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</si>
  <si>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</si>
  <si>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</si>
  <si>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</si>
  <si>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</si>
  <si>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</si>
  <si>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</si>
  <si>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</si>
  <si>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</si>
  <si>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</si>
  <si>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</si>
  <si>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</si>
  <si>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</si>
  <si>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</si>
  <si>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</si>
  <si>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</si>
  <si>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</si>
  <si>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</si>
  <si>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</si>
  <si>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100</t>
  </si>
  <si>
    <t>120</t>
  </si>
  <si>
    <t>7110000</t>
  </si>
  <si>
    <t>Функционирование органов представительной власти</t>
  </si>
  <si>
    <t>Глава муниципального образования в рамках непрограммных мероприятий органов представительной власти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</si>
  <si>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
органами управления государственными внебюджетными фондами
</t>
  </si>
  <si>
    <t>7110023</t>
  </si>
  <si>
    <t>Расходы на выплаты персоналу государственных (муниципальных) органов</t>
  </si>
  <si>
    <t>850</t>
  </si>
  <si>
    <t>870</t>
  </si>
  <si>
    <t>Непрограммные расходы органов представительной власти</t>
  </si>
  <si>
    <t>7100000</t>
  </si>
  <si>
    <t>Непрограммные расходы органов исполнительной власти</t>
  </si>
  <si>
    <t>7300000</t>
  </si>
  <si>
    <t>7310000</t>
  </si>
  <si>
    <t>Функционирование  органов исполнительной власти</t>
  </si>
  <si>
    <t>Руководство и управление в сфере установленных функций органов местного самоуправления в рамках непрограммных расходов органов исполнительной власти</t>
  </si>
  <si>
    <t>7310021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</si>
  <si>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</si>
  <si>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</si>
  <si>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</si>
  <si>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</si>
  <si>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Резервные фонды органов исполнительной власти в рамках непрограммных расходов органов исполнительной власти</t>
  </si>
  <si>
    <t>7311011</t>
  </si>
  <si>
    <t>Иные бюджетные ассигнования</t>
  </si>
  <si>
    <t>Резервные средства</t>
  </si>
  <si>
    <t>800</t>
  </si>
  <si>
    <t>7310086</t>
  </si>
  <si>
    <t xml:space="preserve">Выполнение других обязательств органов местного самоуправления в рамках непрограммных расходов органов исполнительной власти </t>
  </si>
  <si>
    <t>Уплата налогов, сборов и иных платежей</t>
  </si>
  <si>
    <t>7317514</t>
  </si>
  <si>
    <t xml:space="preserve">Выполнение государственных полномочий по созданию и обеспечению деятельности административных комиссий в рамках непрограммных расходов органов исполнительной власти </t>
  </si>
  <si>
    <t>Межбюджетные трансферты</t>
  </si>
  <si>
    <t>540</t>
  </si>
  <si>
    <t>7315118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</si>
  <si>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</si>
  <si>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</si>
  <si>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</si>
  <si>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Муниципальная программа "Развитие Анцирского сельсовета Канского района Красноярского края" на 2014-2016 годы  </t>
  </si>
  <si>
    <t>0100000</t>
  </si>
  <si>
    <t>0190000</t>
  </si>
  <si>
    <t xml:space="preserve">Программное мероприятие "Предупреждение и ликвидация последствий чрезвычайных ситуаций и стихийных бедствий природного и техногенного характера"
</t>
  </si>
  <si>
    <t>0191232</t>
  </si>
  <si>
    <t xml:space="preserve">   </t>
  </si>
  <si>
    <t>0192372</t>
  </si>
  <si>
    <t>66</t>
  </si>
  <si>
    <t>67</t>
  </si>
  <si>
    <t>68</t>
  </si>
  <si>
    <t>69</t>
  </si>
  <si>
    <t>70</t>
  </si>
  <si>
    <t>71</t>
  </si>
  <si>
    <t>72</t>
  </si>
  <si>
    <t>73</t>
  </si>
  <si>
    <t>0190200</t>
  </si>
  <si>
    <t xml:space="preserve">Программное мероприятие "Мероприятия в сфере межнациональных отношений"
</t>
  </si>
  <si>
    <t>74</t>
  </si>
  <si>
    <t>75</t>
  </si>
  <si>
    <t>76</t>
  </si>
  <si>
    <t>77</t>
  </si>
  <si>
    <t>78</t>
  </si>
  <si>
    <t>Мероприятия в сфере межнациональных отношений в рамках программного мероприятия "Мероприятия в сфере межнациональных отношений" муниципальной программы "Развитие Анцирского сельсовета Канского района Красноярского края" на 2014-2016 годы</t>
  </si>
  <si>
    <t xml:space="preserve">Создание, содержание и восполнение резерва материальных ресурсов для ликвидации чрезвычайных ситуаций природного и техногенного характера в рамках программного мероприятия "Предупреждение и ликвидация последствий чрезвычайных ситуаций и стихийных бедствий природного и техногенного характера"  муниципальной программы "Развитие Анцирского сельсовета Канского района Красноярского края" на 2014-2016 годы
</t>
  </si>
  <si>
    <t>Программное мероприятие "Мероприятия по землеустройству и землепользованию"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</si>
  <si>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</si>
  <si>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</si>
  <si>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</si>
  <si>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</si>
  <si>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</si>
  <si>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</si>
  <si>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</si>
  <si>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</si>
  <si>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</si>
  <si>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</si>
  <si>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</si>
  <si>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</si>
  <si>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</si>
  <si>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</si>
  <si>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</si>
  <si>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</si>
  <si>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</si>
  <si>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 xml:space="preserve">Программное мероприятие "Мероприятия в области коммунального хозяйства"
</t>
  </si>
  <si>
    <t>Модернизация и капитальный ремонт объектов коммунальной инфраструктуры за счет местного бюджета  в рамках программного мероприятия "Мероприятия в области коммунального хозяйства"  муниципальной программы "Развитие Анцирского сельсовета Канского района Красноярского края" на 2014-2016 годы</t>
  </si>
  <si>
    <t>0197431</t>
  </si>
  <si>
    <t>96</t>
  </si>
  <si>
    <t>97</t>
  </si>
  <si>
    <t>98</t>
  </si>
  <si>
    <t>99</t>
  </si>
  <si>
    <t xml:space="preserve">Программное мероприятие "Уличное освещение"
</t>
  </si>
  <si>
    <t>101</t>
  </si>
  <si>
    <t>0196001</t>
  </si>
  <si>
    <t>Расходы на организацию уличного освещения  в рамках программного мероприятия "Уличное освещение"  муниципальной программы "Развитие Анцирского сельсовета Канского района Красноярского края" на 2014-2016 годы</t>
  </si>
  <si>
    <t>102</t>
  </si>
  <si>
    <t>103</t>
  </si>
  <si>
    <t>104</t>
  </si>
  <si>
    <t>105</t>
  </si>
  <si>
    <t>Программное мероприятие "Организация и содержание мест захоронения"</t>
  </si>
  <si>
    <t>Расходы на организация и содержание мест захоронения в рамках программного мероприятия "Организация и содержание мест захоронения"  муниципальной программы "Развитие Анцирского сельсовета Канского района Красноярского края" на 2014-2016 годы</t>
  </si>
  <si>
    <t>0196004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</si>
  <si>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</si>
  <si>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</si>
  <si>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</si>
  <si>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</si>
  <si>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</si>
  <si>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</si>
  <si>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</si>
  <si>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</si>
  <si>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</si>
  <si>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</si>
  <si>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</si>
  <si>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</si>
  <si>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</si>
  <si>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</si>
  <si>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</si>
  <si>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</si>
  <si>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</si>
  <si>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</si>
  <si>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</si>
  <si>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</si>
  <si>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</si>
  <si>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0190603</t>
  </si>
  <si>
    <t>128</t>
  </si>
  <si>
    <t>129</t>
  </si>
  <si>
    <t>130</t>
  </si>
  <si>
    <t>131</t>
  </si>
  <si>
    <t>132</t>
  </si>
  <si>
    <t>133</t>
  </si>
  <si>
    <t>Программное мероприятие "Межбюджетные трансферты на осуществление части переданных полномочий поселений по жилищной комиссии"</t>
  </si>
  <si>
    <t>0190605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</si>
  <si>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</si>
  <si>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</si>
  <si>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</si>
  <si>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</si>
  <si>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</si>
  <si>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</si>
  <si>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</si>
  <si>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</si>
  <si>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</si>
  <si>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</si>
  <si>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</si>
  <si>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</si>
  <si>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</si>
  <si>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</si>
  <si>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</si>
  <si>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</si>
  <si>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</si>
  <si>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</si>
  <si>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</si>
  <si>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</si>
  <si>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</si>
  <si>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</si>
  <si>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</si>
  <si>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</si>
  <si>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</si>
  <si>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</si>
  <si>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</si>
  <si>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</si>
  <si>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</si>
  <si>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</si>
  <si>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</si>
  <si>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</si>
  <si>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0190607</t>
  </si>
  <si>
    <t>164</t>
  </si>
  <si>
    <t>165</t>
  </si>
  <si>
    <t>166</t>
  </si>
  <si>
    <t xml:space="preserve">Муниципальная программа "Развитие культуры" на 2014-2016 годы  </t>
  </si>
  <si>
    <t>0200000</t>
  </si>
  <si>
    <t>Программное мероприятие "Организация оказания муниципальных услуг"</t>
  </si>
  <si>
    <t>0290000</t>
  </si>
  <si>
    <t>Обеспечение деятельности (оказание услуг) подведомственных учреждений - библиотек -  в рамках программного мероприятия "Организация оказания муниципальных услуг" муниципальной программы "Развитие культуры" на 2014-2016 годы</t>
  </si>
  <si>
    <t>0290761</t>
  </si>
  <si>
    <t>Обеспечение деятельности (оказание услуг) подведомственных учреждений - дворцов и домов культуры -  в рамках программного мероприятия "Организация оказания муниципальных услуг" муниципальной программы "Развитие культуры" на 2014-2016 годы</t>
  </si>
  <si>
    <t>0290861</t>
  </si>
  <si>
    <t>0197555</t>
  </si>
  <si>
    <t>Администрация Анцирского сельсовета                               Канского района Красноярского края</t>
  </si>
  <si>
    <t>7310022</t>
  </si>
  <si>
    <t>Программное мероприятие "Обеспечение хозяйственного обслуживания"</t>
  </si>
  <si>
    <t xml:space="preserve">Обеспечение деятельности (оказание услуг) хозяйственных групп в рамках программного мероприятия "Обеспечение хозяйственного обслуживания" муниципальной программы "Развитие Анцирского сельсовета Канского района Красноярского края" на 2014-2016 годы  </t>
  </si>
  <si>
    <t>0199901</t>
  </si>
  <si>
    <t>Программное мероприятие "Передача полномочий от поселения муниципальному району"</t>
  </si>
  <si>
    <t>Иные межбюджетные трансферты на осуществление полномочий в области градостроительной деятельности в рамках программного мероприятия "Передача полномочий от поселения муниципальному району" муниципальной программы "Развитие Анцирского сельсовета Канского района Красноярского края" на 2014-2016 годы</t>
  </si>
  <si>
    <t>0190602</t>
  </si>
  <si>
    <t>Программное мероприятие "Содержание и обслуживание учреждений образования"</t>
  </si>
  <si>
    <t>0190612</t>
  </si>
  <si>
    <t>0190613</t>
  </si>
  <si>
    <t>Расходы на подвоз угля к муниципальным учреждениям образования, находящимся в ведении муниципального района, вывозу мусора и доставку больщегрузных предметов в рамках программного мероприятия "Содержание и обслуживание учреждений образования" муниципальной программы "Развитие Анцирского сельсовета Канского района Красноярского края" на 2014-2016 годы</t>
  </si>
  <si>
    <t>Расходы на содержание и обеспечение текущего обслуживания зданий и сооружений учреждений образования Канского района, находящихся в муниципальной собственности Канского района и закрепленных на праве оперативного управления за муниципальными учреждениямив рамках программного мероприятия "Содержание и обслуживание учреждений образования" муниципальной программы "Развитие Анцирского сельсовета Канского района Красноярского края" на 2014-2016 годы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</si>
  <si>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
</t>
  </si>
  <si>
    <t>0291021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</si>
  <si>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программного мероприятия "Организация предоставления муниципальных услуг" муниципальной программы "Развитие культуры" на 2014-2016 годы</t>
  </si>
  <si>
    <t xml:space="preserve">Программное мероприятие "Содержание автомобильных дорог"
</t>
  </si>
  <si>
    <t xml:space="preserve">Содержание автомобильных дорог общего пользования местного значения и искусственных сооружений за счет средств дорожного фонда Анцирского сельсовета в рамках программного мероприятия "Содержание автомобильных дорог" муниципальной программы "Развитие Анцирского сельсовета Канского района Красноярского края" на 2014-2016 годы  </t>
  </si>
  <si>
    <t>Приложение № 7</t>
  </si>
  <si>
    <t>Сумма на 2015 год</t>
  </si>
  <si>
    <t>Сумма на 2016 год</t>
  </si>
  <si>
    <t xml:space="preserve">Иные межбюджетные трансферты на осуществление полномочий контрольно-счетного органа по осуществлению внешнего муниципального финансового контроля в рамках программного мероприятия "Передача полномочий от поселения муниципальному району" муниципальной программы "Развитие Анцирского сельсовета Канского района Красноярского края" на 2014-2016 годы </t>
  </si>
  <si>
    <t xml:space="preserve">Программное мероприятие "Передача полномочий от поселения муниципальному району"
</t>
  </si>
  <si>
    <t>Иные межбюджетные трансферты на осуществление полномочий по организации в границах поселения электро-, тепло-, газо- и водоснабжения населения, водоотведения в рамках программного мероприятия "Передача полномочий от поселения муниципальному району"  муниципальной программы "Развитие Анцирского сельсовета Канского района Красноярского края" на 2014-2016 годы</t>
  </si>
  <si>
    <t xml:space="preserve"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организации строительства и содержания муниципального жилищного фонда, создания условий для жилищного строительства в рамках программного мероприятия "Передача полномочий от поселения муниципальному району"  муниципальной программы "Развитие Анцирского сельсовета Канского района Красноярского края" на 2014-2016 годы
</t>
  </si>
  <si>
    <t>167</t>
  </si>
  <si>
    <t>168</t>
  </si>
  <si>
    <t>Программное мероприятие "Содержание мест массового отдыха населения"</t>
  </si>
  <si>
    <t xml:space="preserve">Организация и проведение акарицидных обработок мест массового отдыха населения в рамках программного мероприятия "Содержание мест массового отдыха населения" муниципальной программы  "Развитие Анцирского сельсовета Канского района Красноярского края" на 2014-2016 годы  </t>
  </si>
  <si>
    <t>Программное мероприятие "Расходы на реализацию энергосберегающих мероприятий"</t>
  </si>
  <si>
    <t xml:space="preserve">Реализация мероприятий по энергосбережению и повышению энергетической эффективности в рамках программного мероприятия "Расходы на реализацию энергосберегающих мероприятий" муниципальной программы "Развитие Анцирского сельсовета Канского района Красноярского края" на 2014-2016 годы  </t>
  </si>
  <si>
    <t>0197502</t>
  </si>
  <si>
    <t>0191711</t>
  </si>
  <si>
    <t>Мероприятия по землеустройству и землепользованию в рамках программного мероприятия "Мероприятия по землеустройству и землепользованию" муниципальной программы "Развитие Анцирского сельсовета Канского района Красноярского края" на 2014-2016 годы</t>
  </si>
  <si>
    <t>Программное мероприятие "Санитарная уборка земельных участков"</t>
  </si>
  <si>
    <t>Расходы на санитарную уборку земельных участков, буртовку и уплотнение мусора, и организацию очистки мест временного хранения твердых бытовых отходов в поселениях Канского района  в рамках программного мероприятия "Санитарная уборка земельных участков" муниципальной программы "Развитие Анцирского сельсовета Канского района Красноярского края" на 2014-2016 годы</t>
  </si>
  <si>
    <t>0190306</t>
  </si>
  <si>
    <t>169</t>
  </si>
  <si>
    <t>Условно утвержденные расходы</t>
  </si>
  <si>
    <t>Анцирского  сельсовета  на  плановый  период  2015-2016  годов</t>
  </si>
  <si>
    <t>Расходы на подвоз угля к муниципальным учреждениям образования, находящимся в ведении муниципального района, вывозу мусора и доставку большегрузных предметов в рамках программного мероприятия "Содержание и обслуживание учреждений образования" муниципальной программы "Развитие Анцирского сельсовета Канского района Красноярского края" на 2014-2016 годы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</si>
  <si>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</si>
  <si>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</si>
  <si>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</si>
  <si>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</si>
  <si>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от 19.12.2013 г. № 39-184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</si>
</sst>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;\-#,##0.00;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"/>
  </numFmts>
  <fonts count="51">
    <font>
      <sz val="10"/>
      <name val="Arial Cyr"/>
      <family val="0"/>
    </font>
    <font>
      <sz val="12"/>
      <name val="Times New Roman Cyr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164" fontId="2" fillId="0" borderId="10" xfId="0" applyNumberFormat="1" applyFont="1" applyBorder="1" applyAlignment="1">
      <alignment vertical="top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top"/>
    </xf>
    <xf numFmtId="164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justify" vertical="top" wrapText="1"/>
    </xf>
    <xf numFmtId="2" fontId="2" fillId="0" borderId="10" xfId="0" applyNumberFormat="1" applyFont="1" applyBorder="1" applyAlignment="1">
      <alignment horizontal="justify" vertical="top" wrapText="1"/>
    </xf>
    <xf numFmtId="0" fontId="0" fillId="0" borderId="0" xfId="0" applyAlignment="1">
      <alignment horizontal="justify"/>
    </xf>
    <xf numFmtId="0" fontId="2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justify" vertical="top" wrapText="1"/>
    </xf>
    <xf numFmtId="4" fontId="2" fillId="0" borderId="10" xfId="0" applyNumberFormat="1" applyFont="1" applyBorder="1" applyAlignment="1">
      <alignment vertical="top"/>
    </xf>
    <xf numFmtId="4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4" fontId="4" fillId="0" borderId="10" xfId="0" applyNumberFormat="1" applyFont="1" applyBorder="1" applyAlignment="1">
      <alignment vertical="top"/>
    </xf>
    <xf numFmtId="49" fontId="2" fillId="0" borderId="10" xfId="0" applyNumberFormat="1" applyFont="1" applyFill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center" textRotation="90"/>
    </xf>
    <xf numFmtId="49" fontId="11" fillId="0" borderId="10" xfId="0" applyNumberFormat="1" applyFont="1" applyBorder="1" applyAlignment="1">
      <alignment horizontal="justify" vertical="top" wrapText="1"/>
    </xf>
    <xf numFmtId="49" fontId="11" fillId="0" borderId="10" xfId="0" applyNumberFormat="1" applyFont="1" applyBorder="1" applyAlignment="1">
      <alignment horizontal="center" vertical="top"/>
    </xf>
    <xf numFmtId="164" fontId="11" fillId="0" borderId="10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/>
    </xf>
    <xf numFmtId="164" fontId="5" fillId="0" borderId="10" xfId="0" applyNumberFormat="1" applyFont="1" applyBorder="1" applyAlignment="1">
      <alignment vertical="top"/>
    </xf>
    <xf numFmtId="49" fontId="11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/>
    </xf>
    <xf numFmtId="49" fontId="5" fillId="0" borderId="10" xfId="0" applyNumberFormat="1" applyFont="1" applyBorder="1" applyAlignment="1">
      <alignment horizontal="left" vertical="top" wrapText="1"/>
    </xf>
    <xf numFmtId="164" fontId="5" fillId="0" borderId="10" xfId="0" applyNumberFormat="1" applyFont="1" applyBorder="1" applyAlignment="1">
      <alignment horizontal="right" vertical="top"/>
    </xf>
    <xf numFmtId="2" fontId="2" fillId="0" borderId="12" xfId="0" applyNumberFormat="1" applyFont="1" applyFill="1" applyBorder="1" applyAlignment="1">
      <alignment horizontal="justify" vertical="top" wrapText="1"/>
    </xf>
    <xf numFmtId="2" fontId="2" fillId="0" borderId="13" xfId="0" applyNumberFormat="1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Border="1" applyAlignment="1">
      <alignment vertical="top"/>
    </xf>
    <xf numFmtId="49" fontId="2" fillId="0" borderId="13" xfId="0" applyNumberFormat="1" applyFont="1" applyBorder="1" applyAlignment="1">
      <alignment horizontal="justify" vertical="top" wrapText="1"/>
    </xf>
    <xf numFmtId="49" fontId="5" fillId="0" borderId="13" xfId="0" applyNumberFormat="1" applyFont="1" applyBorder="1" applyAlignment="1">
      <alignment horizontal="justify" vertical="top" wrapText="1"/>
    </xf>
    <xf numFmtId="49" fontId="5" fillId="0" borderId="13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/>
    </xf>
    <xf numFmtId="164" fontId="5" fillId="0" borderId="13" xfId="0" applyNumberFormat="1" applyFont="1" applyBorder="1" applyAlignment="1">
      <alignment vertical="top"/>
    </xf>
    <xf numFmtId="2" fontId="2" fillId="0" borderId="10" xfId="0" applyNumberFormat="1" applyFont="1" applyBorder="1" applyAlignment="1">
      <alignment vertical="top" wrapText="1"/>
    </xf>
    <xf numFmtId="0" fontId="11" fillId="0" borderId="0" xfId="0" applyFont="1" applyAlignment="1">
      <alignment horizontal="justify" vertical="top" wrapText="1"/>
    </xf>
    <xf numFmtId="0" fontId="6" fillId="0" borderId="0" xfId="0" applyFont="1" applyFill="1" applyAlignment="1">
      <alignment horizontal="center"/>
    </xf>
    <xf numFmtId="0" fontId="9" fillId="0" borderId="0" xfId="0" applyFont="1" applyBorder="1" applyAlignment="1">
      <alignment horizontal="left" vertical="top" wrapText="1" indent="1"/>
    </xf>
    <xf numFmtId="49" fontId="1" fillId="0" borderId="10" xfId="0" applyNumberFormat="1" applyFont="1" applyFill="1" applyBorder="1" applyAlignment="1">
      <alignment horizontal="center" vertical="top"/>
    </xf>
    <xf numFmtId="2" fontId="2" fillId="0" borderId="13" xfId="0" applyNumberFormat="1" applyFont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/>
    </xf>
    <xf numFmtId="2" fontId="2" fillId="0" borderId="13" xfId="0" applyNumberFormat="1" applyFont="1" applyFill="1" applyBorder="1" applyAlignment="1">
      <alignment horizontal="justify" vertical="top" wrapText="1"/>
    </xf>
    <xf numFmtId="49" fontId="13" fillId="0" borderId="10" xfId="0" applyNumberFormat="1" applyFont="1" applyFill="1" applyBorder="1" applyAlignment="1">
      <alignment horizontal="center" vertical="top"/>
    </xf>
    <xf numFmtId="49" fontId="14" fillId="0" borderId="10" xfId="0" applyNumberFormat="1" applyFont="1" applyFill="1" applyBorder="1" applyAlignment="1">
      <alignment horizontal="center" vertical="top"/>
    </xf>
    <xf numFmtId="0" fontId="5" fillId="0" borderId="10" xfId="0" applyNumberFormat="1" applyFont="1" applyBorder="1" applyAlignment="1">
      <alignment vertical="top" wrapText="1"/>
    </xf>
    <xf numFmtId="164" fontId="15" fillId="0" borderId="10" xfId="0" applyNumberFormat="1" applyFont="1" applyBorder="1" applyAlignment="1">
      <alignment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justify" vertical="top" wrapText="1"/>
    </xf>
    <xf numFmtId="164" fontId="16" fillId="0" borderId="10" xfId="0" applyNumberFormat="1" applyFont="1" applyFill="1" applyBorder="1" applyAlignment="1">
      <alignment horizontal="right" vertical="center"/>
    </xf>
    <xf numFmtId="164" fontId="15" fillId="0" borderId="1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indent="1"/>
    </xf>
    <xf numFmtId="0" fontId="9" fillId="0" borderId="0" xfId="0" applyFont="1" applyBorder="1" applyAlignment="1">
      <alignment horizontal="left" vertical="top" wrapText="1" indent="1"/>
    </xf>
    <xf numFmtId="0" fontId="6" fillId="0" borderId="0" xfId="0" applyFont="1" applyFill="1" applyAlignment="1">
      <alignment horizontal="center"/>
    </xf>
    <xf numFmtId="0" fontId="0" fillId="0" borderId="10" xfId="0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9"/>
  <sheetViews>
    <sheetView tabSelected="1" zoomScaleSheetLayoutView="100" zoomScalePageLayoutView="0" workbookViewId="0" topLeftCell="A1">
      <selection activeCell="H12" sqref="H12"/>
    </sheetView>
  </sheetViews>
  <sheetFormatPr defaultColWidth="9.00390625" defaultRowHeight="12.75"/>
  <cols>
    <col min="1" max="1" width="5.625" style="0" customWidth="1"/>
    <col min="2" max="2" width="51.625" style="0" customWidth="1"/>
    <col min="3" max="3" width="6.125" style="0" customWidth="1"/>
    <col min="4" max="4" width="8.00390625" style="0" customWidth="1"/>
    <col min="5" max="5" width="9.75390625" style="0" customWidth="1"/>
    <col min="6" max="6" width="6.625" style="0" customWidth="1"/>
    <col min="7" max="7" width="9.25390625" style="0" customWidth="1"/>
    <col min="8" max="8" width="9.125" style="65" customWidth="1"/>
  </cols>
  <sheetData>
    <row r="1" spans="1:8" ht="12.75" customHeight="1">
      <c r="A1" s="1"/>
      <c r="B1" s="2"/>
      <c r="C1" s="2"/>
      <c r="D1" s="12"/>
      <c r="F1" s="77" t="s">
        <v>366</v>
      </c>
      <c r="G1" s="77"/>
      <c r="H1" s="77"/>
    </row>
    <row r="2" spans="1:8" ht="12.75" customHeight="1">
      <c r="A2" s="1"/>
      <c r="B2" s="2"/>
      <c r="C2" s="2"/>
      <c r="D2" s="12"/>
      <c r="F2" s="77" t="s">
        <v>72</v>
      </c>
      <c r="G2" s="77"/>
      <c r="H2" s="77"/>
    </row>
    <row r="3" spans="1:8" ht="12.75" customHeight="1">
      <c r="A3" s="1"/>
      <c r="B3" s="2"/>
      <c r="C3" s="2"/>
      <c r="D3" s="12"/>
      <c r="F3" s="77" t="s">
        <v>73</v>
      </c>
      <c r="G3" s="77"/>
      <c r="H3" s="77"/>
    </row>
    <row r="4" spans="1:8" ht="12.75" customHeight="1">
      <c r="A4" s="1"/>
      <c r="B4" s="2"/>
      <c r="C4" s="2"/>
      <c r="D4" s="12"/>
      <c r="F4" s="77" t="s">
        <v>393</v>
      </c>
      <c r="G4" s="77"/>
      <c r="H4" s="77"/>
    </row>
    <row r="5" spans="1:7" ht="12.75" customHeight="1">
      <c r="A5" s="1"/>
      <c r="B5" s="2"/>
      <c r="C5" s="2"/>
      <c r="D5" s="12"/>
      <c r="E5" s="59"/>
      <c r="F5" s="59"/>
      <c r="G5" s="59"/>
    </row>
    <row r="6" spans="1:7" ht="12.75" customHeight="1">
      <c r="A6" s="1"/>
      <c r="B6" s="2"/>
      <c r="C6" s="2"/>
      <c r="D6" s="12"/>
      <c r="E6" s="79" t="s">
        <v>218</v>
      </c>
      <c r="F6" s="79"/>
      <c r="G6" s="79"/>
    </row>
    <row r="7" spans="1:8" ht="15.75" customHeight="1">
      <c r="A7" s="80" t="s">
        <v>70</v>
      </c>
      <c r="B7" s="80"/>
      <c r="C7" s="80"/>
      <c r="D7" s="80"/>
      <c r="E7" s="80"/>
      <c r="F7" s="80"/>
      <c r="G7" s="80"/>
      <c r="H7" s="80"/>
    </row>
    <row r="8" spans="1:8" ht="15.75" customHeight="1">
      <c r="A8" s="80" t="s">
        <v>387</v>
      </c>
      <c r="B8" s="80"/>
      <c r="C8" s="80"/>
      <c r="D8" s="80"/>
      <c r="E8" s="80"/>
      <c r="F8" s="80"/>
      <c r="G8" s="80"/>
      <c r="H8" s="80"/>
    </row>
    <row r="9" spans="1:7" ht="15.75" customHeight="1">
      <c r="A9" s="58"/>
      <c r="B9" s="58"/>
      <c r="C9" s="58"/>
      <c r="D9" s="58"/>
      <c r="E9" s="58"/>
      <c r="F9" s="58"/>
      <c r="G9" s="58"/>
    </row>
    <row r="10" spans="1:7" ht="15.75" customHeight="1">
      <c r="A10" s="58"/>
      <c r="B10" s="58"/>
      <c r="C10" s="58"/>
      <c r="D10" s="58"/>
      <c r="E10" s="58"/>
      <c r="F10" s="58"/>
      <c r="G10" s="58"/>
    </row>
    <row r="11" spans="1:8" ht="18" customHeight="1">
      <c r="A11" s="6"/>
      <c r="B11" s="7"/>
      <c r="C11" s="7"/>
      <c r="D11" s="7"/>
      <c r="E11" s="7"/>
      <c r="F11" s="7"/>
      <c r="H11" s="64" t="s">
        <v>11</v>
      </c>
    </row>
    <row r="12" spans="1:8" ht="66" customHeight="1">
      <c r="A12" s="29" t="s">
        <v>115</v>
      </c>
      <c r="B12" s="8" t="s">
        <v>4</v>
      </c>
      <c r="C12" s="10" t="s">
        <v>3</v>
      </c>
      <c r="D12" s="10" t="s">
        <v>0</v>
      </c>
      <c r="E12" s="10" t="s">
        <v>1</v>
      </c>
      <c r="F12" s="10" t="s">
        <v>2</v>
      </c>
      <c r="G12" s="9" t="s">
        <v>367</v>
      </c>
      <c r="H12" s="9" t="s">
        <v>368</v>
      </c>
    </row>
    <row r="13" spans="1:8" ht="15.75" customHeight="1">
      <c r="A13" s="3" t="s">
        <v>5</v>
      </c>
      <c r="B13" s="3" t="s">
        <v>6</v>
      </c>
      <c r="C13" s="3" t="s">
        <v>7</v>
      </c>
      <c r="D13" s="3" t="s">
        <v>8</v>
      </c>
      <c r="E13" s="3" t="s">
        <v>9</v>
      </c>
      <c r="F13" s="3" t="s">
        <v>10</v>
      </c>
      <c r="G13" s="3" t="s">
        <v>116</v>
      </c>
      <c r="H13" s="66" t="s">
        <v>117</v>
      </c>
    </row>
    <row r="14" spans="1:8" ht="31.5" customHeight="1">
      <c r="A14" s="73" t="s">
        <v>5</v>
      </c>
      <c r="B14" s="74" t="s">
        <v>348</v>
      </c>
      <c r="C14" s="73" t="s">
        <v>12</v>
      </c>
      <c r="D14" s="73"/>
      <c r="E14" s="73"/>
      <c r="F14" s="73"/>
      <c r="G14" s="75">
        <f>G15+G80+G89+G96+G108+G139+G162+G175+G182</f>
        <v>7078.868349999999</v>
      </c>
      <c r="H14" s="76">
        <f>H15+H80+H89+H96+H108+H139+H162+H175+H182</f>
        <v>7215.562349999999</v>
      </c>
    </row>
    <row r="15" spans="1:8" ht="16.5" customHeight="1">
      <c r="A15" s="60" t="s">
        <v>6</v>
      </c>
      <c r="B15" s="33" t="s">
        <v>14</v>
      </c>
      <c r="C15" s="41" t="s">
        <v>12</v>
      </c>
      <c r="D15" s="34" t="s">
        <v>15</v>
      </c>
      <c r="E15" s="34"/>
      <c r="F15" s="34"/>
      <c r="G15" s="35">
        <f>G16+G22+G28+G38+G44+G50</f>
        <v>3318.3453499999996</v>
      </c>
      <c r="H15" s="35">
        <f>H16+H22+H28+H38+H44+H50</f>
        <v>3139.45435</v>
      </c>
    </row>
    <row r="16" spans="1:8" ht="32.25" customHeight="1">
      <c r="A16" s="69" t="s">
        <v>7</v>
      </c>
      <c r="B16" s="30" t="s">
        <v>35</v>
      </c>
      <c r="C16" s="36" t="s">
        <v>12</v>
      </c>
      <c r="D16" s="31" t="s">
        <v>32</v>
      </c>
      <c r="E16" s="31"/>
      <c r="F16" s="31"/>
      <c r="G16" s="32">
        <f>563365/1000</f>
        <v>563.365</v>
      </c>
      <c r="H16" s="32">
        <f>563365/1000</f>
        <v>563.365</v>
      </c>
    </row>
    <row r="17" spans="1:8" ht="14.25" customHeight="1">
      <c r="A17" s="69" t="s">
        <v>8</v>
      </c>
      <c r="B17" s="15" t="s">
        <v>187</v>
      </c>
      <c r="C17" s="37" t="s">
        <v>12</v>
      </c>
      <c r="D17" s="11" t="s">
        <v>32</v>
      </c>
      <c r="E17" s="11" t="s">
        <v>188</v>
      </c>
      <c r="F17" s="11"/>
      <c r="G17" s="5">
        <f>G16</f>
        <v>563.365</v>
      </c>
      <c r="H17" s="5">
        <f>H16</f>
        <v>563.365</v>
      </c>
    </row>
    <row r="18" spans="1:8" ht="15.75" customHeight="1">
      <c r="A18" s="69" t="s">
        <v>9</v>
      </c>
      <c r="B18" s="15" t="s">
        <v>190</v>
      </c>
      <c r="C18" s="37" t="s">
        <v>12</v>
      </c>
      <c r="D18" s="11" t="s">
        <v>32</v>
      </c>
      <c r="E18" s="11" t="s">
        <v>189</v>
      </c>
      <c r="F18" s="11"/>
      <c r="G18" s="5">
        <f>G16</f>
        <v>563.365</v>
      </c>
      <c r="H18" s="5">
        <f>H17</f>
        <v>563.365</v>
      </c>
    </row>
    <row r="19" spans="1:8" ht="27.75" customHeight="1">
      <c r="A19" s="69" t="s">
        <v>10</v>
      </c>
      <c r="B19" s="15" t="s">
        <v>179</v>
      </c>
      <c r="C19" s="37" t="s">
        <v>12</v>
      </c>
      <c r="D19" s="11" t="s">
        <v>32</v>
      </c>
      <c r="E19" s="11" t="s">
        <v>349</v>
      </c>
      <c r="F19" s="11"/>
      <c r="G19" s="5">
        <f>G18</f>
        <v>563.365</v>
      </c>
      <c r="H19" s="5">
        <f>H18</f>
        <v>563.365</v>
      </c>
    </row>
    <row r="20" spans="1:8" ht="52.5" customHeight="1">
      <c r="A20" s="69" t="s">
        <v>116</v>
      </c>
      <c r="B20" s="15" t="s">
        <v>180</v>
      </c>
      <c r="C20" s="37" t="s">
        <v>12</v>
      </c>
      <c r="D20" s="11" t="s">
        <v>32</v>
      </c>
      <c r="E20" s="11" t="s">
        <v>349</v>
      </c>
      <c r="F20" s="11" t="s">
        <v>175</v>
      </c>
      <c r="G20" s="5">
        <f>G19</f>
        <v>563.365</v>
      </c>
      <c r="H20" s="5">
        <f>H19</f>
        <v>563.365</v>
      </c>
    </row>
    <row r="21" spans="1:8" ht="26.25" customHeight="1">
      <c r="A21" s="69" t="s">
        <v>117</v>
      </c>
      <c r="B21" s="15" t="s">
        <v>182</v>
      </c>
      <c r="C21" s="37" t="s">
        <v>12</v>
      </c>
      <c r="D21" s="11" t="s">
        <v>32</v>
      </c>
      <c r="E21" s="11" t="s">
        <v>349</v>
      </c>
      <c r="F21" s="11" t="s">
        <v>176</v>
      </c>
      <c r="G21" s="5">
        <f>G20</f>
        <v>563.365</v>
      </c>
      <c r="H21" s="5">
        <f>H20</f>
        <v>563.365</v>
      </c>
    </row>
    <row r="22" spans="1:8" ht="45.75" customHeight="1">
      <c r="A22" s="70" t="s">
        <v>118</v>
      </c>
      <c r="B22" s="30" t="s">
        <v>38</v>
      </c>
      <c r="C22" s="36" t="s">
        <v>12</v>
      </c>
      <c r="D22" s="31" t="s">
        <v>39</v>
      </c>
      <c r="E22" s="31"/>
      <c r="F22" s="31"/>
      <c r="G22" s="32">
        <f>147884/1000</f>
        <v>147.884</v>
      </c>
      <c r="H22" s="32">
        <f>147884/1000</f>
        <v>147.884</v>
      </c>
    </row>
    <row r="23" spans="1:8" ht="17.25" customHeight="1">
      <c r="A23" s="69" t="s">
        <v>119</v>
      </c>
      <c r="B23" s="15" t="s">
        <v>185</v>
      </c>
      <c r="C23" s="37" t="s">
        <v>12</v>
      </c>
      <c r="D23" s="11" t="s">
        <v>39</v>
      </c>
      <c r="E23" s="11" t="s">
        <v>186</v>
      </c>
      <c r="F23" s="11"/>
      <c r="G23" s="5">
        <f>G22</f>
        <v>147.884</v>
      </c>
      <c r="H23" s="5">
        <f>H22</f>
        <v>147.884</v>
      </c>
    </row>
    <row r="24" spans="1:8" ht="17.25" customHeight="1">
      <c r="A24" s="69" t="s">
        <v>120</v>
      </c>
      <c r="B24" s="15" t="s">
        <v>178</v>
      </c>
      <c r="C24" s="37" t="s">
        <v>12</v>
      </c>
      <c r="D24" s="11" t="s">
        <v>39</v>
      </c>
      <c r="E24" s="11" t="s">
        <v>177</v>
      </c>
      <c r="F24" s="11"/>
      <c r="G24" s="5">
        <f>G23</f>
        <v>147.884</v>
      </c>
      <c r="H24" s="5">
        <f>H23</f>
        <v>147.884</v>
      </c>
    </row>
    <row r="25" spans="1:8" ht="28.5" customHeight="1">
      <c r="A25" s="69" t="s">
        <v>121</v>
      </c>
      <c r="B25" s="15" t="s">
        <v>40</v>
      </c>
      <c r="C25" s="37" t="s">
        <v>12</v>
      </c>
      <c r="D25" s="11" t="s">
        <v>39</v>
      </c>
      <c r="E25" s="11" t="s">
        <v>181</v>
      </c>
      <c r="F25" s="11"/>
      <c r="G25" s="5">
        <f>G23</f>
        <v>147.884</v>
      </c>
      <c r="H25" s="5">
        <f>H24</f>
        <v>147.884</v>
      </c>
    </row>
    <row r="26" spans="1:8" ht="54" customHeight="1">
      <c r="A26" s="69" t="s">
        <v>122</v>
      </c>
      <c r="B26" s="15" t="s">
        <v>180</v>
      </c>
      <c r="C26" s="37" t="s">
        <v>12</v>
      </c>
      <c r="D26" s="11" t="s">
        <v>39</v>
      </c>
      <c r="E26" s="11" t="s">
        <v>181</v>
      </c>
      <c r="F26" s="11" t="s">
        <v>175</v>
      </c>
      <c r="G26" s="5">
        <f>G25</f>
        <v>147.884</v>
      </c>
      <c r="H26" s="5">
        <f>H25</f>
        <v>147.884</v>
      </c>
    </row>
    <row r="27" spans="1:8" ht="27" customHeight="1">
      <c r="A27" s="69" t="s">
        <v>123</v>
      </c>
      <c r="B27" s="15" t="s">
        <v>182</v>
      </c>
      <c r="C27" s="37" t="s">
        <v>12</v>
      </c>
      <c r="D27" s="11" t="s">
        <v>39</v>
      </c>
      <c r="E27" s="11" t="s">
        <v>181</v>
      </c>
      <c r="F27" s="11" t="s">
        <v>176</v>
      </c>
      <c r="G27" s="5">
        <f>G26</f>
        <v>147.884</v>
      </c>
      <c r="H27" s="5">
        <f>H26</f>
        <v>147.884</v>
      </c>
    </row>
    <row r="28" spans="1:8" ht="60" customHeight="1">
      <c r="A28" s="70" t="s">
        <v>124</v>
      </c>
      <c r="B28" s="30" t="s">
        <v>16</v>
      </c>
      <c r="C28" s="36" t="s">
        <v>12</v>
      </c>
      <c r="D28" s="31" t="s">
        <v>17</v>
      </c>
      <c r="E28" s="31"/>
      <c r="F28" s="31"/>
      <c r="G28" s="32">
        <f>G29</f>
        <v>1683.06035</v>
      </c>
      <c r="H28" s="32">
        <f>H29</f>
        <v>1548.16035</v>
      </c>
    </row>
    <row r="29" spans="1:8" ht="17.25" customHeight="1">
      <c r="A29" s="69" t="s">
        <v>125</v>
      </c>
      <c r="B29" s="15" t="s">
        <v>187</v>
      </c>
      <c r="C29" s="37" t="s">
        <v>12</v>
      </c>
      <c r="D29" s="11" t="s">
        <v>17</v>
      </c>
      <c r="E29" s="11" t="s">
        <v>188</v>
      </c>
      <c r="F29" s="11"/>
      <c r="G29" s="5">
        <f>G32+G34+G36</f>
        <v>1683.06035</v>
      </c>
      <c r="H29" s="5">
        <f>H32+H34+H36</f>
        <v>1548.16035</v>
      </c>
    </row>
    <row r="30" spans="1:8" ht="17.25" customHeight="1">
      <c r="A30" s="69" t="s">
        <v>126</v>
      </c>
      <c r="B30" s="15" t="s">
        <v>190</v>
      </c>
      <c r="C30" s="37" t="s">
        <v>12</v>
      </c>
      <c r="D30" s="11" t="s">
        <v>17</v>
      </c>
      <c r="E30" s="11" t="s">
        <v>189</v>
      </c>
      <c r="F30" s="11"/>
      <c r="G30" s="5">
        <f>G29</f>
        <v>1683.06035</v>
      </c>
      <c r="H30" s="5">
        <f>H29</f>
        <v>1548.16035</v>
      </c>
    </row>
    <row r="31" spans="1:8" ht="40.5" customHeight="1">
      <c r="A31" s="69" t="s">
        <v>127</v>
      </c>
      <c r="B31" s="15" t="s">
        <v>191</v>
      </c>
      <c r="C31" s="37" t="s">
        <v>12</v>
      </c>
      <c r="D31" s="11" t="s">
        <v>17</v>
      </c>
      <c r="E31" s="11" t="s">
        <v>192</v>
      </c>
      <c r="F31" s="11"/>
      <c r="G31" s="5">
        <f>G30</f>
        <v>1683.06035</v>
      </c>
      <c r="H31" s="5">
        <f>H30</f>
        <v>1548.16035</v>
      </c>
    </row>
    <row r="32" spans="1:8" ht="53.25" customHeight="1">
      <c r="A32" s="69" t="s">
        <v>128</v>
      </c>
      <c r="B32" s="15" t="s">
        <v>180</v>
      </c>
      <c r="C32" s="37" t="s">
        <v>12</v>
      </c>
      <c r="D32" s="11" t="s">
        <v>17</v>
      </c>
      <c r="E32" s="11" t="s">
        <v>192</v>
      </c>
      <c r="F32" s="11" t="s">
        <v>175</v>
      </c>
      <c r="G32" s="5">
        <f>1541577/1000-110.9</f>
        <v>1430.677</v>
      </c>
      <c r="H32" s="5">
        <f>1541577/1000-245.8</f>
        <v>1295.777</v>
      </c>
    </row>
    <row r="33" spans="1:8" ht="26.25" customHeight="1">
      <c r="A33" s="69" t="s">
        <v>129</v>
      </c>
      <c r="B33" s="15" t="s">
        <v>182</v>
      </c>
      <c r="C33" s="37" t="s">
        <v>12</v>
      </c>
      <c r="D33" s="11" t="s">
        <v>17</v>
      </c>
      <c r="E33" s="11" t="s">
        <v>192</v>
      </c>
      <c r="F33" s="11" t="s">
        <v>176</v>
      </c>
      <c r="G33" s="5">
        <f>G32</f>
        <v>1430.677</v>
      </c>
      <c r="H33" s="5">
        <f>H32</f>
        <v>1295.777</v>
      </c>
    </row>
    <row r="34" spans="1:8" ht="29.25" customHeight="1">
      <c r="A34" s="69" t="s">
        <v>130</v>
      </c>
      <c r="B34" s="39" t="s">
        <v>193</v>
      </c>
      <c r="C34" s="37" t="s">
        <v>12</v>
      </c>
      <c r="D34" s="11" t="s">
        <v>17</v>
      </c>
      <c r="E34" s="11" t="s">
        <v>192</v>
      </c>
      <c r="F34" s="11" t="s">
        <v>194</v>
      </c>
      <c r="G34" s="5">
        <f>251383.35/1000</f>
        <v>251.38335</v>
      </c>
      <c r="H34" s="5">
        <f>251383.35/1000</f>
        <v>251.38335</v>
      </c>
    </row>
    <row r="35" spans="1:8" ht="29.25" customHeight="1">
      <c r="A35" s="69" t="s">
        <v>131</v>
      </c>
      <c r="B35" s="39" t="s">
        <v>195</v>
      </c>
      <c r="C35" s="37" t="s">
        <v>12</v>
      </c>
      <c r="D35" s="11" t="s">
        <v>17</v>
      </c>
      <c r="E35" s="11" t="s">
        <v>192</v>
      </c>
      <c r="F35" s="11" t="s">
        <v>196</v>
      </c>
      <c r="G35" s="5">
        <f>G34</f>
        <v>251.38335</v>
      </c>
      <c r="H35" s="5">
        <f>H34</f>
        <v>251.38335</v>
      </c>
    </row>
    <row r="36" spans="1:8" ht="16.5" customHeight="1">
      <c r="A36" s="69" t="s">
        <v>132</v>
      </c>
      <c r="B36" s="38" t="s">
        <v>199</v>
      </c>
      <c r="C36" s="37" t="s">
        <v>12</v>
      </c>
      <c r="D36" s="11" t="s">
        <v>17</v>
      </c>
      <c r="E36" s="11" t="s">
        <v>192</v>
      </c>
      <c r="F36" s="11" t="s">
        <v>201</v>
      </c>
      <c r="G36" s="5">
        <v>1</v>
      </c>
      <c r="H36" s="5">
        <v>1</v>
      </c>
    </row>
    <row r="37" spans="1:8" ht="16.5" customHeight="1">
      <c r="A37" s="69" t="s">
        <v>133</v>
      </c>
      <c r="B37" s="15" t="s">
        <v>204</v>
      </c>
      <c r="C37" s="37" t="s">
        <v>12</v>
      </c>
      <c r="D37" s="11" t="s">
        <v>17</v>
      </c>
      <c r="E37" s="11" t="s">
        <v>192</v>
      </c>
      <c r="F37" s="11" t="s">
        <v>183</v>
      </c>
      <c r="G37" s="5">
        <f>G36</f>
        <v>1</v>
      </c>
      <c r="H37" s="67">
        <f>H36</f>
        <v>1</v>
      </c>
    </row>
    <row r="38" spans="1:8" ht="45.75" customHeight="1">
      <c r="A38" s="70" t="s">
        <v>134</v>
      </c>
      <c r="B38" s="57" t="s">
        <v>333</v>
      </c>
      <c r="C38" s="36" t="s">
        <v>12</v>
      </c>
      <c r="D38" s="31" t="s">
        <v>334</v>
      </c>
      <c r="E38" s="31"/>
      <c r="F38" s="31"/>
      <c r="G38" s="32">
        <f>24240/1000</f>
        <v>24.24</v>
      </c>
      <c r="H38" s="32">
        <f>24240/1000</f>
        <v>24.24</v>
      </c>
    </row>
    <row r="39" spans="1:8" ht="30.75" customHeight="1">
      <c r="A39" s="69" t="s">
        <v>135</v>
      </c>
      <c r="B39" s="15" t="s">
        <v>213</v>
      </c>
      <c r="C39" s="37" t="s">
        <v>12</v>
      </c>
      <c r="D39" s="11" t="s">
        <v>334</v>
      </c>
      <c r="E39" s="11" t="s">
        <v>214</v>
      </c>
      <c r="F39" s="11"/>
      <c r="G39" s="5">
        <f aca="true" t="shared" si="0" ref="G39:H43">G38</f>
        <v>24.24</v>
      </c>
      <c r="H39" s="5">
        <f t="shared" si="0"/>
        <v>24.24</v>
      </c>
    </row>
    <row r="40" spans="1:8" ht="28.5" customHeight="1">
      <c r="A40" s="69" t="s">
        <v>136</v>
      </c>
      <c r="B40" s="47" t="s">
        <v>353</v>
      </c>
      <c r="C40" s="37" t="s">
        <v>12</v>
      </c>
      <c r="D40" s="11" t="s">
        <v>334</v>
      </c>
      <c r="E40" s="11" t="s">
        <v>215</v>
      </c>
      <c r="F40" s="11"/>
      <c r="G40" s="5">
        <f t="shared" si="0"/>
        <v>24.24</v>
      </c>
      <c r="H40" s="5">
        <f t="shared" si="0"/>
        <v>24.24</v>
      </c>
    </row>
    <row r="41" spans="1:8" ht="92.25" customHeight="1">
      <c r="A41" s="69" t="s">
        <v>137</v>
      </c>
      <c r="B41" s="15" t="s">
        <v>369</v>
      </c>
      <c r="C41" s="37" t="s">
        <v>12</v>
      </c>
      <c r="D41" s="11" t="s">
        <v>334</v>
      </c>
      <c r="E41" s="11" t="s">
        <v>335</v>
      </c>
      <c r="F41" s="11"/>
      <c r="G41" s="5">
        <f t="shared" si="0"/>
        <v>24.24</v>
      </c>
      <c r="H41" s="5">
        <f t="shared" si="0"/>
        <v>24.24</v>
      </c>
    </row>
    <row r="42" spans="1:8" ht="15" customHeight="1">
      <c r="A42" s="69" t="s">
        <v>138</v>
      </c>
      <c r="B42" s="56" t="s">
        <v>207</v>
      </c>
      <c r="C42" s="37" t="s">
        <v>12</v>
      </c>
      <c r="D42" s="11" t="s">
        <v>334</v>
      </c>
      <c r="E42" s="11" t="s">
        <v>335</v>
      </c>
      <c r="F42" s="11" t="s">
        <v>37</v>
      </c>
      <c r="G42" s="5">
        <f t="shared" si="0"/>
        <v>24.24</v>
      </c>
      <c r="H42" s="5">
        <f t="shared" si="0"/>
        <v>24.24</v>
      </c>
    </row>
    <row r="43" spans="1:8" ht="15" customHeight="1">
      <c r="A43" s="69" t="s">
        <v>139</v>
      </c>
      <c r="B43" s="46" t="s">
        <v>51</v>
      </c>
      <c r="C43" s="37" t="s">
        <v>12</v>
      </c>
      <c r="D43" s="11" t="s">
        <v>334</v>
      </c>
      <c r="E43" s="11" t="s">
        <v>335</v>
      </c>
      <c r="F43" s="11" t="s">
        <v>208</v>
      </c>
      <c r="G43" s="5">
        <f t="shared" si="0"/>
        <v>24.24</v>
      </c>
      <c r="H43" s="5">
        <f t="shared" si="0"/>
        <v>24.24</v>
      </c>
    </row>
    <row r="44" spans="1:8" ht="18.75" customHeight="1">
      <c r="A44" s="70" t="s">
        <v>140</v>
      </c>
      <c r="B44" s="30" t="s">
        <v>18</v>
      </c>
      <c r="C44" s="36" t="s">
        <v>12</v>
      </c>
      <c r="D44" s="31" t="s">
        <v>77</v>
      </c>
      <c r="E44" s="31"/>
      <c r="F44" s="31"/>
      <c r="G44" s="32">
        <v>10</v>
      </c>
      <c r="H44" s="32">
        <v>10</v>
      </c>
    </row>
    <row r="45" spans="1:8" ht="15" customHeight="1">
      <c r="A45" s="69" t="s">
        <v>141</v>
      </c>
      <c r="B45" s="15" t="s">
        <v>187</v>
      </c>
      <c r="C45" s="37" t="s">
        <v>12</v>
      </c>
      <c r="D45" s="11" t="s">
        <v>77</v>
      </c>
      <c r="E45" s="11" t="s">
        <v>188</v>
      </c>
      <c r="F45" s="11"/>
      <c r="G45" s="5">
        <v>10</v>
      </c>
      <c r="H45" s="5">
        <f>H44</f>
        <v>10</v>
      </c>
    </row>
    <row r="46" spans="1:8" ht="14.25" customHeight="1">
      <c r="A46" s="69" t="s">
        <v>142</v>
      </c>
      <c r="B46" s="15" t="s">
        <v>190</v>
      </c>
      <c r="C46" s="37" t="s">
        <v>12</v>
      </c>
      <c r="D46" s="11" t="s">
        <v>77</v>
      </c>
      <c r="E46" s="11" t="s">
        <v>189</v>
      </c>
      <c r="F46" s="11"/>
      <c r="G46" s="5">
        <v>10</v>
      </c>
      <c r="H46" s="5">
        <f>H45</f>
        <v>10</v>
      </c>
    </row>
    <row r="47" spans="1:8" ht="26.25" customHeight="1">
      <c r="A47" s="69" t="s">
        <v>143</v>
      </c>
      <c r="B47" s="20" t="s">
        <v>197</v>
      </c>
      <c r="C47" s="37" t="s">
        <v>12</v>
      </c>
      <c r="D47" s="11" t="s">
        <v>77</v>
      </c>
      <c r="E47" s="11" t="s">
        <v>198</v>
      </c>
      <c r="F47" s="11"/>
      <c r="G47" s="5">
        <v>10</v>
      </c>
      <c r="H47" s="5">
        <f>H46</f>
        <v>10</v>
      </c>
    </row>
    <row r="48" spans="1:8" ht="16.5" customHeight="1">
      <c r="A48" s="69" t="s">
        <v>144</v>
      </c>
      <c r="B48" s="38" t="s">
        <v>199</v>
      </c>
      <c r="C48" s="37" t="s">
        <v>12</v>
      </c>
      <c r="D48" s="11" t="s">
        <v>77</v>
      </c>
      <c r="E48" s="11" t="s">
        <v>198</v>
      </c>
      <c r="F48" s="11" t="s">
        <v>201</v>
      </c>
      <c r="G48" s="5">
        <f>G47</f>
        <v>10</v>
      </c>
      <c r="H48" s="5">
        <f>H47</f>
        <v>10</v>
      </c>
    </row>
    <row r="49" spans="1:8" ht="15.75" customHeight="1">
      <c r="A49" s="69" t="s">
        <v>145</v>
      </c>
      <c r="B49" s="38" t="s">
        <v>200</v>
      </c>
      <c r="C49" s="37" t="s">
        <v>12</v>
      </c>
      <c r="D49" s="11" t="s">
        <v>77</v>
      </c>
      <c r="E49" s="11" t="s">
        <v>198</v>
      </c>
      <c r="F49" s="11" t="s">
        <v>184</v>
      </c>
      <c r="G49" s="5">
        <f>G47</f>
        <v>10</v>
      </c>
      <c r="H49" s="5">
        <f>H48</f>
        <v>10</v>
      </c>
    </row>
    <row r="50" spans="1:8" ht="18.75" customHeight="1">
      <c r="A50" s="70" t="s">
        <v>146</v>
      </c>
      <c r="B50" s="30" t="s">
        <v>33</v>
      </c>
      <c r="C50" s="36" t="s">
        <v>12</v>
      </c>
      <c r="D50" s="31" t="s">
        <v>78</v>
      </c>
      <c r="E50" s="31"/>
      <c r="F50" s="31"/>
      <c r="G50" s="32">
        <f>G51+G72</f>
        <v>889.7959999999999</v>
      </c>
      <c r="H50" s="32">
        <f>H51+H72</f>
        <v>845.8050000000001</v>
      </c>
    </row>
    <row r="51" spans="1:8" ht="26.25" customHeight="1">
      <c r="A51" s="69" t="s">
        <v>147</v>
      </c>
      <c r="B51" s="28" t="s">
        <v>213</v>
      </c>
      <c r="C51" s="37" t="s">
        <v>12</v>
      </c>
      <c r="D51" s="11" t="s">
        <v>78</v>
      </c>
      <c r="E51" s="40" t="s">
        <v>214</v>
      </c>
      <c r="F51" s="11"/>
      <c r="G51" s="5">
        <f>G52+G56+G60+G64</f>
        <v>883.5959999999999</v>
      </c>
      <c r="H51" s="5">
        <f>H52+H56+H64</f>
        <v>839.605</v>
      </c>
    </row>
    <row r="52" spans="1:8" ht="25.5" customHeight="1">
      <c r="A52" s="69" t="s">
        <v>148</v>
      </c>
      <c r="B52" s="28" t="s">
        <v>229</v>
      </c>
      <c r="C52" s="37" t="s">
        <v>12</v>
      </c>
      <c r="D52" s="11" t="s">
        <v>78</v>
      </c>
      <c r="E52" s="40" t="s">
        <v>215</v>
      </c>
      <c r="F52" s="11"/>
      <c r="G52" s="5">
        <f>5400/1000</f>
        <v>5.4</v>
      </c>
      <c r="H52" s="5">
        <f>5400/1000</f>
        <v>5.4</v>
      </c>
    </row>
    <row r="53" spans="1:8" ht="65.25" customHeight="1">
      <c r="A53" s="69" t="s">
        <v>149</v>
      </c>
      <c r="B53" s="15" t="s">
        <v>235</v>
      </c>
      <c r="C53" s="37" t="s">
        <v>12</v>
      </c>
      <c r="D53" s="11" t="s">
        <v>78</v>
      </c>
      <c r="E53" s="40" t="s">
        <v>228</v>
      </c>
      <c r="F53" s="11"/>
      <c r="G53" s="5">
        <f aca="true" t="shared" si="1" ref="G53:H55">G52</f>
        <v>5.4</v>
      </c>
      <c r="H53" s="5">
        <f t="shared" si="1"/>
        <v>5.4</v>
      </c>
    </row>
    <row r="54" spans="1:8" ht="27" customHeight="1">
      <c r="A54" s="69" t="s">
        <v>150</v>
      </c>
      <c r="B54" s="39" t="s">
        <v>193</v>
      </c>
      <c r="C54" s="37" t="s">
        <v>12</v>
      </c>
      <c r="D54" s="11" t="s">
        <v>78</v>
      </c>
      <c r="E54" s="40" t="s">
        <v>228</v>
      </c>
      <c r="F54" s="11" t="s">
        <v>194</v>
      </c>
      <c r="G54" s="5">
        <f t="shared" si="1"/>
        <v>5.4</v>
      </c>
      <c r="H54" s="5">
        <f t="shared" si="1"/>
        <v>5.4</v>
      </c>
    </row>
    <row r="55" spans="1:8" ht="27" customHeight="1">
      <c r="A55" s="69" t="s">
        <v>151</v>
      </c>
      <c r="B55" s="39" t="s">
        <v>195</v>
      </c>
      <c r="C55" s="37" t="s">
        <v>12</v>
      </c>
      <c r="D55" s="11" t="s">
        <v>78</v>
      </c>
      <c r="E55" s="40" t="s">
        <v>228</v>
      </c>
      <c r="F55" s="11" t="s">
        <v>196</v>
      </c>
      <c r="G55" s="5">
        <f t="shared" si="1"/>
        <v>5.4</v>
      </c>
      <c r="H55" s="5">
        <f t="shared" si="1"/>
        <v>5.4</v>
      </c>
    </row>
    <row r="56" spans="1:8" ht="27" customHeight="1">
      <c r="A56" s="69" t="s">
        <v>152</v>
      </c>
      <c r="B56" s="39" t="s">
        <v>353</v>
      </c>
      <c r="C56" s="37" t="s">
        <v>12</v>
      </c>
      <c r="D56" s="11" t="s">
        <v>78</v>
      </c>
      <c r="E56" s="11" t="s">
        <v>215</v>
      </c>
      <c r="F56" s="11"/>
      <c r="G56" s="5">
        <f>G57</f>
        <v>47</v>
      </c>
      <c r="H56" s="5">
        <f>G56</f>
        <v>47</v>
      </c>
    </row>
    <row r="57" spans="1:8" ht="80.25" customHeight="1">
      <c r="A57" s="69" t="s">
        <v>153</v>
      </c>
      <c r="B57" s="39" t="s">
        <v>354</v>
      </c>
      <c r="C57" s="37" t="s">
        <v>12</v>
      </c>
      <c r="D57" s="11" t="s">
        <v>78</v>
      </c>
      <c r="E57" s="11" t="s">
        <v>355</v>
      </c>
      <c r="F57" s="11"/>
      <c r="G57" s="5">
        <f>47000/1000</f>
        <v>47</v>
      </c>
      <c r="H57" s="5">
        <f>47000/1000</f>
        <v>47</v>
      </c>
    </row>
    <row r="58" spans="1:8" ht="16.5" customHeight="1">
      <c r="A58" s="69" t="s">
        <v>154</v>
      </c>
      <c r="B58" s="38" t="s">
        <v>207</v>
      </c>
      <c r="C58" s="37" t="s">
        <v>12</v>
      </c>
      <c r="D58" s="11" t="s">
        <v>78</v>
      </c>
      <c r="E58" s="11" t="s">
        <v>355</v>
      </c>
      <c r="F58" s="11" t="s">
        <v>37</v>
      </c>
      <c r="G58" s="5">
        <f>G57</f>
        <v>47</v>
      </c>
      <c r="H58" s="5">
        <f>47000/1000</f>
        <v>47</v>
      </c>
    </row>
    <row r="59" spans="1:8" ht="16.5" customHeight="1">
      <c r="A59" s="69" t="s">
        <v>155</v>
      </c>
      <c r="B59" s="39" t="s">
        <v>51</v>
      </c>
      <c r="C59" s="37" t="s">
        <v>12</v>
      </c>
      <c r="D59" s="11" t="s">
        <v>78</v>
      </c>
      <c r="E59" s="11" t="s">
        <v>355</v>
      </c>
      <c r="F59" s="11" t="s">
        <v>208</v>
      </c>
      <c r="G59" s="5">
        <f>G58</f>
        <v>47</v>
      </c>
      <c r="H59" s="5">
        <f>47000/1000</f>
        <v>47</v>
      </c>
    </row>
    <row r="60" spans="1:8" ht="28.5" customHeight="1">
      <c r="A60" s="69" t="s">
        <v>156</v>
      </c>
      <c r="B60" s="15" t="s">
        <v>377</v>
      </c>
      <c r="C60" s="37" t="s">
        <v>12</v>
      </c>
      <c r="D60" s="11" t="s">
        <v>78</v>
      </c>
      <c r="E60" s="11" t="s">
        <v>215</v>
      </c>
      <c r="F60" s="11"/>
      <c r="G60" s="5">
        <f>69500/1000</f>
        <v>69.5</v>
      </c>
      <c r="H60" s="5">
        <v>0</v>
      </c>
    </row>
    <row r="61" spans="1:8" ht="66.75" customHeight="1">
      <c r="A61" s="69" t="s">
        <v>157</v>
      </c>
      <c r="B61" s="15" t="s">
        <v>378</v>
      </c>
      <c r="C61" s="37" t="s">
        <v>12</v>
      </c>
      <c r="D61" s="11" t="s">
        <v>78</v>
      </c>
      <c r="E61" s="11" t="s">
        <v>379</v>
      </c>
      <c r="F61" s="11"/>
      <c r="G61" s="5">
        <f>69500/1000</f>
        <v>69.5</v>
      </c>
      <c r="H61" s="5">
        <v>0</v>
      </c>
    </row>
    <row r="62" spans="1:8" ht="29.25" customHeight="1">
      <c r="A62" s="69" t="s">
        <v>158</v>
      </c>
      <c r="B62" s="16" t="s">
        <v>193</v>
      </c>
      <c r="C62" s="37" t="s">
        <v>12</v>
      </c>
      <c r="D62" s="11" t="s">
        <v>78</v>
      </c>
      <c r="E62" s="11" t="s">
        <v>379</v>
      </c>
      <c r="F62" s="11" t="s">
        <v>194</v>
      </c>
      <c r="G62" s="5">
        <f>69500/1000</f>
        <v>69.5</v>
      </c>
      <c r="H62" s="5">
        <v>0</v>
      </c>
    </row>
    <row r="63" spans="1:8" ht="29.25" customHeight="1">
      <c r="A63" s="69" t="s">
        <v>159</v>
      </c>
      <c r="B63" s="46" t="s">
        <v>195</v>
      </c>
      <c r="C63" s="37" t="s">
        <v>12</v>
      </c>
      <c r="D63" s="11" t="s">
        <v>78</v>
      </c>
      <c r="E63" s="11" t="s">
        <v>379</v>
      </c>
      <c r="F63" s="11" t="s">
        <v>196</v>
      </c>
      <c r="G63" s="5">
        <f>69500/1000</f>
        <v>69.5</v>
      </c>
      <c r="H63" s="5">
        <v>0</v>
      </c>
    </row>
    <row r="64" spans="1:8" ht="27" customHeight="1">
      <c r="A64" s="69" t="s">
        <v>160</v>
      </c>
      <c r="B64" s="39" t="s">
        <v>350</v>
      </c>
      <c r="C64" s="37" t="s">
        <v>12</v>
      </c>
      <c r="D64" s="11" t="s">
        <v>78</v>
      </c>
      <c r="E64" s="40" t="s">
        <v>215</v>
      </c>
      <c r="F64" s="11"/>
      <c r="G64" s="5">
        <f>G65</f>
        <v>761.6959999999999</v>
      </c>
      <c r="H64" s="5">
        <f>H65</f>
        <v>787.205</v>
      </c>
    </row>
    <row r="65" spans="1:8" ht="67.5" customHeight="1">
      <c r="A65" s="69" t="s">
        <v>161</v>
      </c>
      <c r="B65" s="15" t="s">
        <v>351</v>
      </c>
      <c r="C65" s="37" t="s">
        <v>12</v>
      </c>
      <c r="D65" s="11" t="s">
        <v>78</v>
      </c>
      <c r="E65" s="40" t="s">
        <v>352</v>
      </c>
      <c r="F65" s="11"/>
      <c r="G65" s="5">
        <f>G66+G68+G70</f>
        <v>761.6959999999999</v>
      </c>
      <c r="H65" s="5">
        <f>H66+H68+H70</f>
        <v>787.205</v>
      </c>
    </row>
    <row r="66" spans="1:8" ht="54" customHeight="1">
      <c r="A66" s="69" t="s">
        <v>162</v>
      </c>
      <c r="B66" s="51" t="s">
        <v>180</v>
      </c>
      <c r="C66" s="37" t="s">
        <v>12</v>
      </c>
      <c r="D66" s="11" t="s">
        <v>78</v>
      </c>
      <c r="E66" s="40" t="s">
        <v>352</v>
      </c>
      <c r="F66" s="11" t="s">
        <v>175</v>
      </c>
      <c r="G66" s="5">
        <f>571473/1000</f>
        <v>571.473</v>
      </c>
      <c r="H66" s="5">
        <f>576168/1000</f>
        <v>576.168</v>
      </c>
    </row>
    <row r="67" spans="1:8" ht="27" customHeight="1">
      <c r="A67" s="69" t="s">
        <v>163</v>
      </c>
      <c r="B67" s="51" t="s">
        <v>182</v>
      </c>
      <c r="C67" s="37" t="s">
        <v>12</v>
      </c>
      <c r="D67" s="11" t="s">
        <v>78</v>
      </c>
      <c r="E67" s="40" t="s">
        <v>352</v>
      </c>
      <c r="F67" s="11" t="s">
        <v>176</v>
      </c>
      <c r="G67" s="5">
        <f>G66</f>
        <v>571.473</v>
      </c>
      <c r="H67" s="5">
        <f>H66</f>
        <v>576.168</v>
      </c>
    </row>
    <row r="68" spans="1:8" ht="27" customHeight="1">
      <c r="A68" s="69" t="s">
        <v>164</v>
      </c>
      <c r="B68" s="46" t="s">
        <v>193</v>
      </c>
      <c r="C68" s="37" t="s">
        <v>12</v>
      </c>
      <c r="D68" s="11" t="s">
        <v>78</v>
      </c>
      <c r="E68" s="40" t="s">
        <v>352</v>
      </c>
      <c r="F68" s="11" t="s">
        <v>194</v>
      </c>
      <c r="G68" s="5">
        <f>189223/1000</f>
        <v>189.223</v>
      </c>
      <c r="H68" s="5">
        <f>210037/1000</f>
        <v>210.037</v>
      </c>
    </row>
    <row r="69" spans="1:8" ht="27" customHeight="1">
      <c r="A69" s="69" t="s">
        <v>165</v>
      </c>
      <c r="B69" s="46" t="s">
        <v>195</v>
      </c>
      <c r="C69" s="37" t="s">
        <v>12</v>
      </c>
      <c r="D69" s="11" t="s">
        <v>78</v>
      </c>
      <c r="E69" s="40" t="s">
        <v>352</v>
      </c>
      <c r="F69" s="11" t="s">
        <v>196</v>
      </c>
      <c r="G69" s="5">
        <f>G68</f>
        <v>189.223</v>
      </c>
      <c r="H69" s="5">
        <f>H68</f>
        <v>210.037</v>
      </c>
    </row>
    <row r="70" spans="1:8" ht="16.5" customHeight="1">
      <c r="A70" s="69" t="s">
        <v>166</v>
      </c>
      <c r="B70" s="61" t="s">
        <v>199</v>
      </c>
      <c r="C70" s="37" t="s">
        <v>12</v>
      </c>
      <c r="D70" s="11" t="s">
        <v>78</v>
      </c>
      <c r="E70" s="40" t="s">
        <v>352</v>
      </c>
      <c r="F70" s="11" t="s">
        <v>201</v>
      </c>
      <c r="G70" s="5">
        <f>1000/1000</f>
        <v>1</v>
      </c>
      <c r="H70" s="5">
        <f>1000/1000</f>
        <v>1</v>
      </c>
    </row>
    <row r="71" spans="1:8" ht="16.5" customHeight="1">
      <c r="A71" s="69" t="s">
        <v>167</v>
      </c>
      <c r="B71" s="51" t="s">
        <v>204</v>
      </c>
      <c r="C71" s="37" t="s">
        <v>12</v>
      </c>
      <c r="D71" s="11" t="s">
        <v>78</v>
      </c>
      <c r="E71" s="40" t="s">
        <v>352</v>
      </c>
      <c r="F71" s="11" t="s">
        <v>183</v>
      </c>
      <c r="G71" s="5">
        <f>G70</f>
        <v>1</v>
      </c>
      <c r="H71" s="5">
        <f>H70</f>
        <v>1</v>
      </c>
    </row>
    <row r="72" spans="1:8" ht="15" customHeight="1">
      <c r="A72" s="69" t="s">
        <v>168</v>
      </c>
      <c r="B72" s="15" t="s">
        <v>187</v>
      </c>
      <c r="C72" s="37" t="s">
        <v>12</v>
      </c>
      <c r="D72" s="11" t="s">
        <v>78</v>
      </c>
      <c r="E72" s="11" t="s">
        <v>188</v>
      </c>
      <c r="F72" s="11"/>
      <c r="G72" s="5">
        <f>G74+G77</f>
        <v>6.2</v>
      </c>
      <c r="H72" s="5">
        <f>H74+H77</f>
        <v>6.2</v>
      </c>
    </row>
    <row r="73" spans="1:8" ht="15" customHeight="1">
      <c r="A73" s="69" t="s">
        <v>169</v>
      </c>
      <c r="B73" s="15" t="s">
        <v>190</v>
      </c>
      <c r="C73" s="37" t="s">
        <v>12</v>
      </c>
      <c r="D73" s="11" t="s">
        <v>78</v>
      </c>
      <c r="E73" s="11" t="s">
        <v>189</v>
      </c>
      <c r="F73" s="11"/>
      <c r="G73" s="5">
        <f>G72</f>
        <v>6.2</v>
      </c>
      <c r="H73" s="5">
        <f>H72</f>
        <v>6.2</v>
      </c>
    </row>
    <row r="74" spans="1:8" ht="40.5" customHeight="1">
      <c r="A74" s="69" t="s">
        <v>170</v>
      </c>
      <c r="B74" s="15" t="s">
        <v>203</v>
      </c>
      <c r="C74" s="37" t="s">
        <v>12</v>
      </c>
      <c r="D74" s="11" t="s">
        <v>78</v>
      </c>
      <c r="E74" s="11" t="s">
        <v>202</v>
      </c>
      <c r="F74" s="11"/>
      <c r="G74" s="5">
        <f>900/1000</f>
        <v>0.9</v>
      </c>
      <c r="H74" s="5">
        <f>900/1000</f>
        <v>0.9</v>
      </c>
    </row>
    <row r="75" spans="1:8" ht="15.75" customHeight="1">
      <c r="A75" s="69" t="s">
        <v>171</v>
      </c>
      <c r="B75" s="38" t="s">
        <v>199</v>
      </c>
      <c r="C75" s="37" t="s">
        <v>12</v>
      </c>
      <c r="D75" s="11" t="s">
        <v>78</v>
      </c>
      <c r="E75" s="11" t="s">
        <v>202</v>
      </c>
      <c r="F75" s="11" t="s">
        <v>201</v>
      </c>
      <c r="G75" s="5">
        <f>G74</f>
        <v>0.9</v>
      </c>
      <c r="H75" s="5">
        <f>H74</f>
        <v>0.9</v>
      </c>
    </row>
    <row r="76" spans="1:8" ht="15" customHeight="1">
      <c r="A76" s="69" t="s">
        <v>172</v>
      </c>
      <c r="B76" s="15" t="s">
        <v>204</v>
      </c>
      <c r="C76" s="37" t="s">
        <v>12</v>
      </c>
      <c r="D76" s="11" t="s">
        <v>78</v>
      </c>
      <c r="E76" s="11" t="s">
        <v>202</v>
      </c>
      <c r="F76" s="11" t="s">
        <v>183</v>
      </c>
      <c r="G76" s="5">
        <f>G75</f>
        <v>0.9</v>
      </c>
      <c r="H76" s="5">
        <f>H75</f>
        <v>0.9</v>
      </c>
    </row>
    <row r="77" spans="1:8" ht="51.75" customHeight="1">
      <c r="A77" s="69" t="s">
        <v>173</v>
      </c>
      <c r="B77" s="15" t="s">
        <v>206</v>
      </c>
      <c r="C77" s="37" t="s">
        <v>12</v>
      </c>
      <c r="D77" s="11" t="s">
        <v>78</v>
      </c>
      <c r="E77" s="11" t="s">
        <v>205</v>
      </c>
      <c r="F77" s="11"/>
      <c r="G77" s="5">
        <f>5300/1000</f>
        <v>5.3</v>
      </c>
      <c r="H77" s="5">
        <f>5300/1000</f>
        <v>5.3</v>
      </c>
    </row>
    <row r="78" spans="1:8" ht="25.5" customHeight="1">
      <c r="A78" s="69" t="s">
        <v>174</v>
      </c>
      <c r="B78" s="39" t="s">
        <v>193</v>
      </c>
      <c r="C78" s="37" t="s">
        <v>12</v>
      </c>
      <c r="D78" s="11" t="s">
        <v>78</v>
      </c>
      <c r="E78" s="11" t="s">
        <v>205</v>
      </c>
      <c r="F78" s="11" t="s">
        <v>194</v>
      </c>
      <c r="G78" s="5">
        <f>G77</f>
        <v>5.3</v>
      </c>
      <c r="H78" s="5">
        <f>H77</f>
        <v>5.3</v>
      </c>
    </row>
    <row r="79" spans="1:8" ht="26.25" customHeight="1">
      <c r="A79" s="69" t="s">
        <v>220</v>
      </c>
      <c r="B79" s="39" t="s">
        <v>195</v>
      </c>
      <c r="C79" s="37" t="s">
        <v>12</v>
      </c>
      <c r="D79" s="11" t="s">
        <v>78</v>
      </c>
      <c r="E79" s="11" t="s">
        <v>205</v>
      </c>
      <c r="F79" s="11" t="s">
        <v>196</v>
      </c>
      <c r="G79" s="5">
        <f>G78</f>
        <v>5.3</v>
      </c>
      <c r="H79" s="5">
        <f>H78</f>
        <v>5.3</v>
      </c>
    </row>
    <row r="80" spans="1:8" ht="19.5" customHeight="1">
      <c r="A80" s="60" t="s">
        <v>221</v>
      </c>
      <c r="B80" s="52" t="s">
        <v>19</v>
      </c>
      <c r="C80" s="53" t="s">
        <v>12</v>
      </c>
      <c r="D80" s="54" t="s">
        <v>20</v>
      </c>
      <c r="E80" s="54"/>
      <c r="F80" s="42"/>
      <c r="G80" s="55">
        <f>G85+G87</f>
        <v>95.8</v>
      </c>
      <c r="H80" s="55">
        <f>H85+H87</f>
        <v>95.8</v>
      </c>
    </row>
    <row r="81" spans="1:8" ht="15" customHeight="1">
      <c r="A81" s="70" t="s">
        <v>222</v>
      </c>
      <c r="B81" s="30" t="s">
        <v>21</v>
      </c>
      <c r="C81" s="36" t="s">
        <v>12</v>
      </c>
      <c r="D81" s="31" t="s">
        <v>46</v>
      </c>
      <c r="E81" s="31"/>
      <c r="F81" s="31"/>
      <c r="G81" s="32">
        <f aca="true" t="shared" si="2" ref="G81:H84">G80</f>
        <v>95.8</v>
      </c>
      <c r="H81" s="32">
        <f t="shared" si="2"/>
        <v>95.8</v>
      </c>
    </row>
    <row r="82" spans="1:8" ht="15" customHeight="1">
      <c r="A82" s="69" t="s">
        <v>223</v>
      </c>
      <c r="B82" s="15" t="s">
        <v>187</v>
      </c>
      <c r="C82" s="37" t="s">
        <v>12</v>
      </c>
      <c r="D82" s="11" t="s">
        <v>46</v>
      </c>
      <c r="E82" s="11" t="s">
        <v>188</v>
      </c>
      <c r="F82" s="11"/>
      <c r="G82" s="5">
        <f t="shared" si="2"/>
        <v>95.8</v>
      </c>
      <c r="H82" s="5">
        <f t="shared" si="2"/>
        <v>95.8</v>
      </c>
    </row>
    <row r="83" spans="1:8" ht="15" customHeight="1">
      <c r="A83" s="69" t="s">
        <v>224</v>
      </c>
      <c r="B83" s="15" t="s">
        <v>190</v>
      </c>
      <c r="C83" s="37" t="s">
        <v>12</v>
      </c>
      <c r="D83" s="11" t="s">
        <v>46</v>
      </c>
      <c r="E83" s="11" t="s">
        <v>189</v>
      </c>
      <c r="F83" s="11"/>
      <c r="G83" s="5">
        <f t="shared" si="2"/>
        <v>95.8</v>
      </c>
      <c r="H83" s="5">
        <f t="shared" si="2"/>
        <v>95.8</v>
      </c>
    </row>
    <row r="84" spans="1:8" ht="39" customHeight="1">
      <c r="A84" s="69" t="s">
        <v>225</v>
      </c>
      <c r="B84" s="15" t="s">
        <v>210</v>
      </c>
      <c r="C84" s="37" t="s">
        <v>12</v>
      </c>
      <c r="D84" s="11" t="s">
        <v>46</v>
      </c>
      <c r="E84" s="11" t="s">
        <v>209</v>
      </c>
      <c r="F84" s="11"/>
      <c r="G84" s="5">
        <f t="shared" si="2"/>
        <v>95.8</v>
      </c>
      <c r="H84" s="5">
        <f t="shared" si="2"/>
        <v>95.8</v>
      </c>
    </row>
    <row r="85" spans="1:8" ht="39" customHeight="1">
      <c r="A85" s="69" t="s">
        <v>226</v>
      </c>
      <c r="B85" s="15" t="s">
        <v>180</v>
      </c>
      <c r="C85" s="37" t="s">
        <v>12</v>
      </c>
      <c r="D85" s="11" t="s">
        <v>46</v>
      </c>
      <c r="E85" s="11" t="s">
        <v>209</v>
      </c>
      <c r="F85" s="11" t="s">
        <v>175</v>
      </c>
      <c r="G85" s="5">
        <f>87440/1000</f>
        <v>87.44</v>
      </c>
      <c r="H85" s="5">
        <f>88530/1000</f>
        <v>88.53</v>
      </c>
    </row>
    <row r="86" spans="1:8" ht="28.5" customHeight="1">
      <c r="A86" s="69" t="s">
        <v>227</v>
      </c>
      <c r="B86" s="15" t="s">
        <v>182</v>
      </c>
      <c r="C86" s="37" t="s">
        <v>12</v>
      </c>
      <c r="D86" s="11" t="s">
        <v>46</v>
      </c>
      <c r="E86" s="11" t="s">
        <v>209</v>
      </c>
      <c r="F86" s="11" t="s">
        <v>176</v>
      </c>
      <c r="G86" s="5">
        <f>G85</f>
        <v>87.44</v>
      </c>
      <c r="H86" s="5">
        <f>H85</f>
        <v>88.53</v>
      </c>
    </row>
    <row r="87" spans="1:8" ht="28.5" customHeight="1">
      <c r="A87" s="69" t="s">
        <v>230</v>
      </c>
      <c r="B87" s="39" t="s">
        <v>193</v>
      </c>
      <c r="C87" s="37" t="s">
        <v>12</v>
      </c>
      <c r="D87" s="11" t="s">
        <v>46</v>
      </c>
      <c r="E87" s="11" t="s">
        <v>209</v>
      </c>
      <c r="F87" s="11" t="s">
        <v>194</v>
      </c>
      <c r="G87" s="5">
        <f>8360/1000</f>
        <v>8.36</v>
      </c>
      <c r="H87" s="5">
        <f>7270/1000</f>
        <v>7.27</v>
      </c>
    </row>
    <row r="88" spans="1:8" ht="28.5" customHeight="1">
      <c r="A88" s="69" t="s">
        <v>231</v>
      </c>
      <c r="B88" s="39" t="s">
        <v>195</v>
      </c>
      <c r="C88" s="37" t="s">
        <v>12</v>
      </c>
      <c r="D88" s="11" t="s">
        <v>46</v>
      </c>
      <c r="E88" s="11" t="s">
        <v>209</v>
      </c>
      <c r="F88" s="11" t="s">
        <v>196</v>
      </c>
      <c r="G88" s="5">
        <f>G87</f>
        <v>8.36</v>
      </c>
      <c r="H88" s="5">
        <f>H87</f>
        <v>7.27</v>
      </c>
    </row>
    <row r="89" spans="1:8" ht="32.25" customHeight="1">
      <c r="A89" s="60" t="s">
        <v>232</v>
      </c>
      <c r="B89" s="33" t="s">
        <v>88</v>
      </c>
      <c r="C89" s="41" t="s">
        <v>12</v>
      </c>
      <c r="D89" s="34" t="s">
        <v>89</v>
      </c>
      <c r="E89" s="34"/>
      <c r="F89" s="34"/>
      <c r="G89" s="35">
        <f>G92</f>
        <v>25</v>
      </c>
      <c r="H89" s="35">
        <f>H92</f>
        <v>25</v>
      </c>
    </row>
    <row r="90" spans="1:8" ht="45" customHeight="1">
      <c r="A90" s="70" t="s">
        <v>233</v>
      </c>
      <c r="B90" s="48" t="s">
        <v>211</v>
      </c>
      <c r="C90" s="36" t="s">
        <v>12</v>
      </c>
      <c r="D90" s="49" t="s">
        <v>212</v>
      </c>
      <c r="E90" s="49"/>
      <c r="F90" s="31"/>
      <c r="G90" s="32">
        <f>G89</f>
        <v>25</v>
      </c>
      <c r="H90" s="32">
        <f>H89</f>
        <v>25</v>
      </c>
    </row>
    <row r="91" spans="1:8" ht="27.75" customHeight="1">
      <c r="A91" s="69" t="s">
        <v>234</v>
      </c>
      <c r="B91" s="28" t="s">
        <v>213</v>
      </c>
      <c r="C91" s="37" t="s">
        <v>12</v>
      </c>
      <c r="D91" s="40" t="s">
        <v>212</v>
      </c>
      <c r="E91" s="40" t="s">
        <v>214</v>
      </c>
      <c r="F91" s="11"/>
      <c r="G91" s="5">
        <f>G90</f>
        <v>25</v>
      </c>
      <c r="H91" s="5">
        <f>H90</f>
        <v>25</v>
      </c>
    </row>
    <row r="92" spans="1:8" ht="39.75" customHeight="1">
      <c r="A92" s="69" t="s">
        <v>238</v>
      </c>
      <c r="B92" s="28" t="s">
        <v>216</v>
      </c>
      <c r="C92" s="37" t="s">
        <v>12</v>
      </c>
      <c r="D92" s="40" t="s">
        <v>212</v>
      </c>
      <c r="E92" s="40" t="s">
        <v>215</v>
      </c>
      <c r="F92" s="11"/>
      <c r="G92" s="5">
        <f>25000/1000</f>
        <v>25</v>
      </c>
      <c r="H92" s="5">
        <f>25000/1000</f>
        <v>25</v>
      </c>
    </row>
    <row r="93" spans="1:8" ht="103.5" customHeight="1">
      <c r="A93" s="69" t="s">
        <v>239</v>
      </c>
      <c r="B93" s="15" t="s">
        <v>236</v>
      </c>
      <c r="C93" s="37" t="s">
        <v>12</v>
      </c>
      <c r="D93" s="40" t="s">
        <v>212</v>
      </c>
      <c r="E93" s="40" t="s">
        <v>217</v>
      </c>
      <c r="F93" s="11"/>
      <c r="G93" s="5">
        <f>G92</f>
        <v>25</v>
      </c>
      <c r="H93" s="5">
        <f>H92</f>
        <v>25</v>
      </c>
    </row>
    <row r="94" spans="1:8" ht="27.75" customHeight="1">
      <c r="A94" s="69" t="s">
        <v>240</v>
      </c>
      <c r="B94" s="39" t="s">
        <v>193</v>
      </c>
      <c r="C94" s="37" t="s">
        <v>12</v>
      </c>
      <c r="D94" s="40" t="s">
        <v>212</v>
      </c>
      <c r="E94" s="40" t="s">
        <v>217</v>
      </c>
      <c r="F94" s="11" t="s">
        <v>194</v>
      </c>
      <c r="G94" s="5">
        <f>G93</f>
        <v>25</v>
      </c>
      <c r="H94" s="5">
        <f>H93</f>
        <v>25</v>
      </c>
    </row>
    <row r="95" spans="1:8" ht="25.5" customHeight="1">
      <c r="A95" s="69" t="s">
        <v>241</v>
      </c>
      <c r="B95" s="39" t="s">
        <v>195</v>
      </c>
      <c r="C95" s="37" t="s">
        <v>12</v>
      </c>
      <c r="D95" s="40" t="s">
        <v>212</v>
      </c>
      <c r="E95" s="40" t="s">
        <v>217</v>
      </c>
      <c r="F95" s="11" t="s">
        <v>196</v>
      </c>
      <c r="G95" s="5">
        <f>G92</f>
        <v>25</v>
      </c>
      <c r="H95" s="5">
        <f>H92</f>
        <v>25</v>
      </c>
    </row>
    <row r="96" spans="1:8" ht="16.5" customHeight="1">
      <c r="A96" s="60" t="s">
        <v>242</v>
      </c>
      <c r="B96" s="43" t="s">
        <v>94</v>
      </c>
      <c r="C96" s="41" t="s">
        <v>12</v>
      </c>
      <c r="D96" s="34" t="s">
        <v>95</v>
      </c>
      <c r="E96" s="34"/>
      <c r="F96" s="34"/>
      <c r="G96" s="44">
        <f>G98+G103</f>
        <v>338.9</v>
      </c>
      <c r="H96" s="44">
        <f>H98+H103</f>
        <v>315.2</v>
      </c>
    </row>
    <row r="97" spans="1:8" ht="15" customHeight="1">
      <c r="A97" s="70" t="s">
        <v>243</v>
      </c>
      <c r="B97" s="50" t="s">
        <v>96</v>
      </c>
      <c r="C97" s="36" t="s">
        <v>12</v>
      </c>
      <c r="D97" s="31" t="s">
        <v>97</v>
      </c>
      <c r="E97" s="31"/>
      <c r="F97" s="31"/>
      <c r="G97" s="32">
        <f>G98</f>
        <v>297.9</v>
      </c>
      <c r="H97" s="32">
        <f>H98</f>
        <v>273.2</v>
      </c>
    </row>
    <row r="98" spans="1:8" ht="28.5" customHeight="1">
      <c r="A98" s="69" t="s">
        <v>244</v>
      </c>
      <c r="B98" s="28" t="s">
        <v>213</v>
      </c>
      <c r="C98" s="37" t="s">
        <v>12</v>
      </c>
      <c r="D98" s="11" t="s">
        <v>97</v>
      </c>
      <c r="E98" s="11" t="s">
        <v>214</v>
      </c>
      <c r="F98" s="11"/>
      <c r="G98" s="5">
        <f>G99</f>
        <v>297.9</v>
      </c>
      <c r="H98" s="5">
        <f>H99</f>
        <v>273.2</v>
      </c>
    </row>
    <row r="99" spans="1:8" ht="28.5" customHeight="1">
      <c r="A99" s="69" t="s">
        <v>245</v>
      </c>
      <c r="B99" s="18" t="s">
        <v>364</v>
      </c>
      <c r="C99" s="37" t="s">
        <v>12</v>
      </c>
      <c r="D99" s="11" t="s">
        <v>97</v>
      </c>
      <c r="E99" s="11" t="s">
        <v>215</v>
      </c>
      <c r="F99" s="11"/>
      <c r="G99" s="5">
        <f>297900/1000</f>
        <v>297.9</v>
      </c>
      <c r="H99" s="5">
        <f>273200/1000</f>
        <v>273.2</v>
      </c>
    </row>
    <row r="100" spans="1:8" ht="79.5" customHeight="1">
      <c r="A100" s="69" t="s">
        <v>246</v>
      </c>
      <c r="B100" s="18" t="s">
        <v>365</v>
      </c>
      <c r="C100" s="37" t="s">
        <v>12</v>
      </c>
      <c r="D100" s="11" t="s">
        <v>97</v>
      </c>
      <c r="E100" s="11" t="s">
        <v>219</v>
      </c>
      <c r="F100" s="11"/>
      <c r="G100" s="5">
        <f aca="true" t="shared" si="3" ref="G100:H102">G99</f>
        <v>297.9</v>
      </c>
      <c r="H100" s="5">
        <f t="shared" si="3"/>
        <v>273.2</v>
      </c>
    </row>
    <row r="101" spans="1:8" ht="26.25" customHeight="1">
      <c r="A101" s="69" t="s">
        <v>247</v>
      </c>
      <c r="B101" s="39" t="s">
        <v>193</v>
      </c>
      <c r="C101" s="37" t="s">
        <v>12</v>
      </c>
      <c r="D101" s="11" t="s">
        <v>97</v>
      </c>
      <c r="E101" s="11" t="s">
        <v>219</v>
      </c>
      <c r="F101" s="11" t="s">
        <v>194</v>
      </c>
      <c r="G101" s="5">
        <f t="shared" si="3"/>
        <v>297.9</v>
      </c>
      <c r="H101" s="5">
        <f t="shared" si="3"/>
        <v>273.2</v>
      </c>
    </row>
    <row r="102" spans="1:8" ht="27.75" customHeight="1">
      <c r="A102" s="69" t="s">
        <v>248</v>
      </c>
      <c r="B102" s="39" t="s">
        <v>195</v>
      </c>
      <c r="C102" s="37" t="s">
        <v>12</v>
      </c>
      <c r="D102" s="11" t="s">
        <v>97</v>
      </c>
      <c r="E102" s="11" t="s">
        <v>219</v>
      </c>
      <c r="F102" s="11" t="s">
        <v>196</v>
      </c>
      <c r="G102" s="5">
        <f t="shared" si="3"/>
        <v>297.9</v>
      </c>
      <c r="H102" s="5">
        <f t="shared" si="3"/>
        <v>273.2</v>
      </c>
    </row>
    <row r="103" spans="1:8" ht="18" customHeight="1">
      <c r="A103" s="69" t="s">
        <v>249</v>
      </c>
      <c r="B103" s="50" t="s">
        <v>101</v>
      </c>
      <c r="C103" s="36" t="s">
        <v>12</v>
      </c>
      <c r="D103" s="31" t="s">
        <v>102</v>
      </c>
      <c r="E103" s="31"/>
      <c r="F103" s="31"/>
      <c r="G103" s="32">
        <f>G104</f>
        <v>41</v>
      </c>
      <c r="H103" s="32">
        <f>H104</f>
        <v>42</v>
      </c>
    </row>
    <row r="104" spans="1:8" ht="27.75" customHeight="1">
      <c r="A104" s="69" t="s">
        <v>250</v>
      </c>
      <c r="B104" s="45" t="s">
        <v>237</v>
      </c>
      <c r="C104" s="37" t="s">
        <v>12</v>
      </c>
      <c r="D104" s="11" t="s">
        <v>102</v>
      </c>
      <c r="E104" s="11" t="s">
        <v>215</v>
      </c>
      <c r="F104" s="11"/>
      <c r="G104" s="5">
        <f>41000/1000</f>
        <v>41</v>
      </c>
      <c r="H104" s="5">
        <f>42000/1000</f>
        <v>42</v>
      </c>
    </row>
    <row r="105" spans="1:8" ht="66.75" customHeight="1">
      <c r="A105" s="69" t="s">
        <v>251</v>
      </c>
      <c r="B105" s="18" t="s">
        <v>381</v>
      </c>
      <c r="C105" s="37" t="s">
        <v>12</v>
      </c>
      <c r="D105" s="11" t="s">
        <v>102</v>
      </c>
      <c r="E105" s="11" t="s">
        <v>380</v>
      </c>
      <c r="F105" s="11"/>
      <c r="G105" s="5">
        <f aca="true" t="shared" si="4" ref="G105:H107">G104</f>
        <v>41</v>
      </c>
      <c r="H105" s="5">
        <f t="shared" si="4"/>
        <v>42</v>
      </c>
    </row>
    <row r="106" spans="1:8" ht="26.25" customHeight="1">
      <c r="A106" s="69" t="s">
        <v>252</v>
      </c>
      <c r="B106" s="16" t="s">
        <v>193</v>
      </c>
      <c r="C106" s="37" t="s">
        <v>12</v>
      </c>
      <c r="D106" s="11" t="s">
        <v>102</v>
      </c>
      <c r="E106" s="11" t="s">
        <v>380</v>
      </c>
      <c r="F106" s="11" t="s">
        <v>194</v>
      </c>
      <c r="G106" s="5">
        <f t="shared" si="4"/>
        <v>41</v>
      </c>
      <c r="H106" s="5">
        <f t="shared" si="4"/>
        <v>42</v>
      </c>
    </row>
    <row r="107" spans="1:8" ht="29.25" customHeight="1">
      <c r="A107" s="69" t="s">
        <v>253</v>
      </c>
      <c r="B107" s="46" t="s">
        <v>195</v>
      </c>
      <c r="C107" s="37" t="s">
        <v>12</v>
      </c>
      <c r="D107" s="11" t="s">
        <v>102</v>
      </c>
      <c r="E107" s="11" t="s">
        <v>380</v>
      </c>
      <c r="F107" s="11" t="s">
        <v>196</v>
      </c>
      <c r="G107" s="5">
        <f t="shared" si="4"/>
        <v>41</v>
      </c>
      <c r="H107" s="5">
        <f t="shared" si="4"/>
        <v>42</v>
      </c>
    </row>
    <row r="108" spans="1:8" ht="22.5" customHeight="1">
      <c r="A108" s="60" t="s">
        <v>254</v>
      </c>
      <c r="B108" s="33" t="s">
        <v>22</v>
      </c>
      <c r="C108" s="41" t="s">
        <v>12</v>
      </c>
      <c r="D108" s="34" t="s">
        <v>23</v>
      </c>
      <c r="E108" s="34"/>
      <c r="F108" s="34"/>
      <c r="G108" s="35">
        <f>G109+G115+G129</f>
        <v>381.29499999999996</v>
      </c>
      <c r="H108" s="35">
        <f>H109+H115+H129</f>
        <v>402.09499999999997</v>
      </c>
    </row>
    <row r="109" spans="1:8" ht="18.75" customHeight="1">
      <c r="A109" s="70" t="s">
        <v>258</v>
      </c>
      <c r="B109" s="30" t="s">
        <v>98</v>
      </c>
      <c r="C109" s="36" t="s">
        <v>12</v>
      </c>
      <c r="D109" s="31" t="s">
        <v>99</v>
      </c>
      <c r="E109" s="31"/>
      <c r="F109" s="31"/>
      <c r="G109" s="32">
        <f>G110</f>
        <v>15.8</v>
      </c>
      <c r="H109" s="32">
        <f>H110</f>
        <v>16.6</v>
      </c>
    </row>
    <row r="110" spans="1:8" ht="29.25" customHeight="1">
      <c r="A110" s="69" t="s">
        <v>259</v>
      </c>
      <c r="B110" s="15" t="s">
        <v>213</v>
      </c>
      <c r="C110" s="37" t="s">
        <v>12</v>
      </c>
      <c r="D110" s="11" t="s">
        <v>99</v>
      </c>
      <c r="E110" s="11" t="s">
        <v>214</v>
      </c>
      <c r="F110" s="11"/>
      <c r="G110" s="5">
        <f>15800/1000</f>
        <v>15.8</v>
      </c>
      <c r="H110" s="5">
        <f>16600/1000</f>
        <v>16.6</v>
      </c>
    </row>
    <row r="111" spans="1:8" ht="27" customHeight="1">
      <c r="A111" s="69" t="s">
        <v>260</v>
      </c>
      <c r="B111" s="47" t="s">
        <v>255</v>
      </c>
      <c r="C111" s="37" t="s">
        <v>12</v>
      </c>
      <c r="D111" s="11" t="s">
        <v>99</v>
      </c>
      <c r="E111" s="11" t="s">
        <v>215</v>
      </c>
      <c r="F111" s="11"/>
      <c r="G111" s="5">
        <f aca="true" t="shared" si="5" ref="G111:H114">G110</f>
        <v>15.8</v>
      </c>
      <c r="H111" s="5">
        <f t="shared" si="5"/>
        <v>16.6</v>
      </c>
    </row>
    <row r="112" spans="1:8" ht="81.75" customHeight="1">
      <c r="A112" s="69" t="s">
        <v>261</v>
      </c>
      <c r="B112" s="18" t="s">
        <v>256</v>
      </c>
      <c r="C112" s="37" t="s">
        <v>12</v>
      </c>
      <c r="D112" s="11" t="s">
        <v>99</v>
      </c>
      <c r="E112" s="11" t="s">
        <v>257</v>
      </c>
      <c r="F112" s="11"/>
      <c r="G112" s="5">
        <f t="shared" si="5"/>
        <v>15.8</v>
      </c>
      <c r="H112" s="5">
        <f t="shared" si="5"/>
        <v>16.6</v>
      </c>
    </row>
    <row r="113" spans="1:8" ht="27" customHeight="1">
      <c r="A113" s="69" t="s">
        <v>175</v>
      </c>
      <c r="B113" s="16" t="s">
        <v>193</v>
      </c>
      <c r="C113" s="37" t="s">
        <v>12</v>
      </c>
      <c r="D113" s="11" t="s">
        <v>99</v>
      </c>
      <c r="E113" s="11" t="s">
        <v>257</v>
      </c>
      <c r="F113" s="11" t="s">
        <v>194</v>
      </c>
      <c r="G113" s="5">
        <f t="shared" si="5"/>
        <v>15.8</v>
      </c>
      <c r="H113" s="5">
        <f t="shared" si="5"/>
        <v>16.6</v>
      </c>
    </row>
    <row r="114" spans="1:8" ht="27" customHeight="1">
      <c r="A114" s="69" t="s">
        <v>263</v>
      </c>
      <c r="B114" s="46" t="s">
        <v>195</v>
      </c>
      <c r="C114" s="37" t="s">
        <v>12</v>
      </c>
      <c r="D114" s="11" t="s">
        <v>99</v>
      </c>
      <c r="E114" s="11" t="s">
        <v>257</v>
      </c>
      <c r="F114" s="11" t="s">
        <v>196</v>
      </c>
      <c r="G114" s="5">
        <f t="shared" si="5"/>
        <v>15.8</v>
      </c>
      <c r="H114" s="5">
        <f t="shared" si="5"/>
        <v>16.6</v>
      </c>
    </row>
    <row r="115" spans="1:8" ht="18.75" customHeight="1">
      <c r="A115" s="70" t="s">
        <v>266</v>
      </c>
      <c r="B115" s="30" t="s">
        <v>34</v>
      </c>
      <c r="C115" s="36" t="s">
        <v>12</v>
      </c>
      <c r="D115" s="31" t="s">
        <v>48</v>
      </c>
      <c r="E115" s="31"/>
      <c r="F115" s="31"/>
      <c r="G115" s="32">
        <f>G116</f>
        <v>291.09999999999997</v>
      </c>
      <c r="H115" s="32">
        <f>H116</f>
        <v>311.09999999999997</v>
      </c>
    </row>
    <row r="116" spans="1:8" ht="27" customHeight="1">
      <c r="A116" s="69" t="s">
        <v>267</v>
      </c>
      <c r="B116" s="15" t="s">
        <v>213</v>
      </c>
      <c r="C116" s="37" t="s">
        <v>12</v>
      </c>
      <c r="D116" s="11" t="s">
        <v>48</v>
      </c>
      <c r="E116" s="11" t="s">
        <v>214</v>
      </c>
      <c r="F116" s="11"/>
      <c r="G116" s="5">
        <f>G117+G121+G125</f>
        <v>291.09999999999997</v>
      </c>
      <c r="H116" s="5">
        <f>H117+H121+H125</f>
        <v>311.09999999999997</v>
      </c>
    </row>
    <row r="117" spans="1:8" ht="27" customHeight="1">
      <c r="A117" s="69" t="s">
        <v>268</v>
      </c>
      <c r="B117" s="68" t="s">
        <v>382</v>
      </c>
      <c r="C117" s="37" t="s">
        <v>12</v>
      </c>
      <c r="D117" s="11" t="s">
        <v>48</v>
      </c>
      <c r="E117" s="11" t="s">
        <v>215</v>
      </c>
      <c r="F117" s="11"/>
      <c r="G117" s="5">
        <f>67700/1000</f>
        <v>67.7</v>
      </c>
      <c r="H117" s="5">
        <f>67700/1000</f>
        <v>67.7</v>
      </c>
    </row>
    <row r="118" spans="1:8" ht="93" customHeight="1">
      <c r="A118" s="69" t="s">
        <v>269</v>
      </c>
      <c r="B118" s="68" t="s">
        <v>383</v>
      </c>
      <c r="C118" s="37" t="s">
        <v>12</v>
      </c>
      <c r="D118" s="11" t="s">
        <v>48</v>
      </c>
      <c r="E118" s="11" t="s">
        <v>384</v>
      </c>
      <c r="F118" s="11"/>
      <c r="G118" s="5">
        <f aca="true" t="shared" si="6" ref="G118:H120">G117</f>
        <v>67.7</v>
      </c>
      <c r="H118" s="5">
        <f t="shared" si="6"/>
        <v>67.7</v>
      </c>
    </row>
    <row r="119" spans="1:8" ht="27" customHeight="1">
      <c r="A119" s="69" t="s">
        <v>273</v>
      </c>
      <c r="B119" s="16" t="s">
        <v>193</v>
      </c>
      <c r="C119" s="37" t="s">
        <v>12</v>
      </c>
      <c r="D119" s="11" t="s">
        <v>48</v>
      </c>
      <c r="E119" s="11" t="s">
        <v>384</v>
      </c>
      <c r="F119" s="11" t="s">
        <v>194</v>
      </c>
      <c r="G119" s="5">
        <f t="shared" si="6"/>
        <v>67.7</v>
      </c>
      <c r="H119" s="5">
        <f t="shared" si="6"/>
        <v>67.7</v>
      </c>
    </row>
    <row r="120" spans="1:8" ht="27" customHeight="1">
      <c r="A120" s="69" t="s">
        <v>274</v>
      </c>
      <c r="B120" s="46" t="s">
        <v>195</v>
      </c>
      <c r="C120" s="37" t="s">
        <v>12</v>
      </c>
      <c r="D120" s="11" t="s">
        <v>48</v>
      </c>
      <c r="E120" s="11" t="s">
        <v>384</v>
      </c>
      <c r="F120" s="11" t="s">
        <v>196</v>
      </c>
      <c r="G120" s="5">
        <f t="shared" si="6"/>
        <v>67.7</v>
      </c>
      <c r="H120" s="5">
        <f t="shared" si="6"/>
        <v>67.7</v>
      </c>
    </row>
    <row r="121" spans="1:8" ht="15.75" customHeight="1">
      <c r="A121" s="69" t="s">
        <v>275</v>
      </c>
      <c r="B121" s="47" t="s">
        <v>262</v>
      </c>
      <c r="C121" s="37" t="s">
        <v>12</v>
      </c>
      <c r="D121" s="11" t="s">
        <v>48</v>
      </c>
      <c r="E121" s="11" t="s">
        <v>215</v>
      </c>
      <c r="F121" s="11"/>
      <c r="G121" s="5">
        <f>220200/1000</f>
        <v>220.2</v>
      </c>
      <c r="H121" s="5">
        <f>240000/1000</f>
        <v>240</v>
      </c>
    </row>
    <row r="122" spans="1:8" ht="53.25" customHeight="1">
      <c r="A122" s="69" t="s">
        <v>276</v>
      </c>
      <c r="B122" s="15" t="s">
        <v>265</v>
      </c>
      <c r="C122" s="37" t="s">
        <v>12</v>
      </c>
      <c r="D122" s="11" t="s">
        <v>48</v>
      </c>
      <c r="E122" s="11" t="s">
        <v>264</v>
      </c>
      <c r="F122" s="11"/>
      <c r="G122" s="5">
        <f aca="true" t="shared" si="7" ref="G122:H124">G121</f>
        <v>220.2</v>
      </c>
      <c r="H122" s="5">
        <f t="shared" si="7"/>
        <v>240</v>
      </c>
    </row>
    <row r="123" spans="1:8" ht="28.5" customHeight="1">
      <c r="A123" s="69" t="s">
        <v>277</v>
      </c>
      <c r="B123" s="16" t="s">
        <v>193</v>
      </c>
      <c r="C123" s="37" t="s">
        <v>12</v>
      </c>
      <c r="D123" s="11" t="s">
        <v>48</v>
      </c>
      <c r="E123" s="11" t="s">
        <v>264</v>
      </c>
      <c r="F123" s="11" t="s">
        <v>194</v>
      </c>
      <c r="G123" s="5">
        <f t="shared" si="7"/>
        <v>220.2</v>
      </c>
      <c r="H123" s="5">
        <f t="shared" si="7"/>
        <v>240</v>
      </c>
    </row>
    <row r="124" spans="1:8" ht="28.5" customHeight="1">
      <c r="A124" s="69" t="s">
        <v>278</v>
      </c>
      <c r="B124" s="46" t="s">
        <v>195</v>
      </c>
      <c r="C124" s="37" t="s">
        <v>12</v>
      </c>
      <c r="D124" s="11" t="s">
        <v>48</v>
      </c>
      <c r="E124" s="11" t="s">
        <v>264</v>
      </c>
      <c r="F124" s="11" t="s">
        <v>196</v>
      </c>
      <c r="G124" s="5">
        <f t="shared" si="7"/>
        <v>220.2</v>
      </c>
      <c r="H124" s="5">
        <f t="shared" si="7"/>
        <v>240</v>
      </c>
    </row>
    <row r="125" spans="1:8" ht="27" customHeight="1">
      <c r="A125" s="69" t="s">
        <v>279</v>
      </c>
      <c r="B125" s="15" t="s">
        <v>270</v>
      </c>
      <c r="C125" s="37" t="s">
        <v>12</v>
      </c>
      <c r="D125" s="11" t="s">
        <v>48</v>
      </c>
      <c r="E125" s="11" t="s">
        <v>215</v>
      </c>
      <c r="F125" s="11"/>
      <c r="G125" s="5">
        <f>3200/1000</f>
        <v>3.2</v>
      </c>
      <c r="H125" s="5">
        <f>3400/1000</f>
        <v>3.4</v>
      </c>
    </row>
    <row r="126" spans="1:8" ht="67.5" customHeight="1">
      <c r="A126" s="69" t="s">
        <v>280</v>
      </c>
      <c r="B126" s="15" t="s">
        <v>271</v>
      </c>
      <c r="C126" s="37" t="s">
        <v>12</v>
      </c>
      <c r="D126" s="11" t="s">
        <v>48</v>
      </c>
      <c r="E126" s="11" t="s">
        <v>272</v>
      </c>
      <c r="F126" s="11"/>
      <c r="G126" s="5">
        <f aca="true" t="shared" si="8" ref="G126:H128">G125</f>
        <v>3.2</v>
      </c>
      <c r="H126" s="5">
        <f t="shared" si="8"/>
        <v>3.4</v>
      </c>
    </row>
    <row r="127" spans="1:8" ht="30" customHeight="1">
      <c r="A127" s="69" t="s">
        <v>281</v>
      </c>
      <c r="B127" s="16" t="s">
        <v>193</v>
      </c>
      <c r="C127" s="37" t="s">
        <v>12</v>
      </c>
      <c r="D127" s="11" t="s">
        <v>48</v>
      </c>
      <c r="E127" s="11" t="s">
        <v>272</v>
      </c>
      <c r="F127" s="11" t="s">
        <v>194</v>
      </c>
      <c r="G127" s="5">
        <f t="shared" si="8"/>
        <v>3.2</v>
      </c>
      <c r="H127" s="5">
        <f t="shared" si="8"/>
        <v>3.4</v>
      </c>
    </row>
    <row r="128" spans="1:8" ht="30" customHeight="1">
      <c r="A128" s="69" t="s">
        <v>282</v>
      </c>
      <c r="B128" s="46" t="s">
        <v>195</v>
      </c>
      <c r="C128" s="37" t="s">
        <v>12</v>
      </c>
      <c r="D128" s="11" t="s">
        <v>48</v>
      </c>
      <c r="E128" s="11" t="s">
        <v>272</v>
      </c>
      <c r="F128" s="11" t="s">
        <v>196</v>
      </c>
      <c r="G128" s="5">
        <f t="shared" si="8"/>
        <v>3.2</v>
      </c>
      <c r="H128" s="5">
        <f t="shared" si="8"/>
        <v>3.4</v>
      </c>
    </row>
    <row r="129" spans="1:8" ht="34.5" customHeight="1">
      <c r="A129" s="70" t="s">
        <v>283</v>
      </c>
      <c r="B129" s="30" t="s">
        <v>79</v>
      </c>
      <c r="C129" s="36" t="s">
        <v>12</v>
      </c>
      <c r="D129" s="31" t="s">
        <v>80</v>
      </c>
      <c r="E129" s="31"/>
      <c r="F129" s="31"/>
      <c r="G129" s="32">
        <f>G132+G135</f>
        <v>74.395</v>
      </c>
      <c r="H129" s="32">
        <f>H132+H135</f>
        <v>74.395</v>
      </c>
    </row>
    <row r="130" spans="1:8" ht="28.5" customHeight="1">
      <c r="A130" s="69" t="s">
        <v>284</v>
      </c>
      <c r="B130" s="15" t="s">
        <v>213</v>
      </c>
      <c r="C130" s="37" t="s">
        <v>12</v>
      </c>
      <c r="D130" s="11" t="s">
        <v>80</v>
      </c>
      <c r="E130" s="11" t="s">
        <v>214</v>
      </c>
      <c r="F130" s="11"/>
      <c r="G130" s="5">
        <f>G132+G135</f>
        <v>74.395</v>
      </c>
      <c r="H130" s="5">
        <f>H132+H135</f>
        <v>74.395</v>
      </c>
    </row>
    <row r="131" spans="1:8" ht="27.75" customHeight="1">
      <c r="A131" s="69" t="s">
        <v>285</v>
      </c>
      <c r="B131" s="47" t="s">
        <v>370</v>
      </c>
      <c r="C131" s="37" t="s">
        <v>12</v>
      </c>
      <c r="D131" s="11" t="s">
        <v>80</v>
      </c>
      <c r="E131" s="11" t="s">
        <v>215</v>
      </c>
      <c r="F131" s="11"/>
      <c r="G131" s="5">
        <f>G133+G136</f>
        <v>74.395</v>
      </c>
      <c r="H131" s="5">
        <f>H133+H136</f>
        <v>74.395</v>
      </c>
    </row>
    <row r="132" spans="1:8" ht="92.25" customHeight="1">
      <c r="A132" s="69" t="s">
        <v>286</v>
      </c>
      <c r="B132" s="15" t="s">
        <v>371</v>
      </c>
      <c r="C132" s="37" t="s">
        <v>12</v>
      </c>
      <c r="D132" s="11" t="s">
        <v>80</v>
      </c>
      <c r="E132" s="11" t="s">
        <v>294</v>
      </c>
      <c r="F132" s="11"/>
      <c r="G132" s="5">
        <f>22815/1000</f>
        <v>22.815</v>
      </c>
      <c r="H132" s="5">
        <f>22815/1000</f>
        <v>22.815</v>
      </c>
    </row>
    <row r="133" spans="1:8" ht="16.5" customHeight="1">
      <c r="A133" s="69" t="s">
        <v>176</v>
      </c>
      <c r="B133" s="38" t="s">
        <v>207</v>
      </c>
      <c r="C133" s="37" t="s">
        <v>12</v>
      </c>
      <c r="D133" s="11" t="s">
        <v>80</v>
      </c>
      <c r="E133" s="11" t="s">
        <v>294</v>
      </c>
      <c r="F133" s="11" t="s">
        <v>37</v>
      </c>
      <c r="G133" s="5">
        <f>G132</f>
        <v>22.815</v>
      </c>
      <c r="H133" s="5">
        <f>H132</f>
        <v>22.815</v>
      </c>
    </row>
    <row r="134" spans="1:8" ht="16.5" customHeight="1">
      <c r="A134" s="69" t="s">
        <v>287</v>
      </c>
      <c r="B134" s="39" t="s">
        <v>51</v>
      </c>
      <c r="C134" s="37" t="s">
        <v>12</v>
      </c>
      <c r="D134" s="11" t="s">
        <v>80</v>
      </c>
      <c r="E134" s="11" t="s">
        <v>294</v>
      </c>
      <c r="F134" s="11" t="s">
        <v>208</v>
      </c>
      <c r="G134" s="5">
        <f>G133</f>
        <v>22.815</v>
      </c>
      <c r="H134" s="5">
        <f>H133</f>
        <v>22.815</v>
      </c>
    </row>
    <row r="135" spans="1:8" ht="42.75" customHeight="1">
      <c r="A135" s="69" t="s">
        <v>288</v>
      </c>
      <c r="B135" s="39" t="s">
        <v>301</v>
      </c>
      <c r="C135" s="37" t="s">
        <v>12</v>
      </c>
      <c r="D135" s="11" t="s">
        <v>80</v>
      </c>
      <c r="E135" s="11" t="s">
        <v>215</v>
      </c>
      <c r="F135" s="11"/>
      <c r="G135" s="5">
        <f>51580/1000</f>
        <v>51.58</v>
      </c>
      <c r="H135" s="5">
        <f>51580/1000</f>
        <v>51.58</v>
      </c>
    </row>
    <row r="136" spans="1:8" ht="143.25" customHeight="1">
      <c r="A136" s="69" t="s">
        <v>289</v>
      </c>
      <c r="B136" s="16" t="s">
        <v>372</v>
      </c>
      <c r="C136" s="37" t="s">
        <v>12</v>
      </c>
      <c r="D136" s="11" t="s">
        <v>80</v>
      </c>
      <c r="E136" s="11" t="s">
        <v>302</v>
      </c>
      <c r="F136" s="11"/>
      <c r="G136" s="5">
        <f aca="true" t="shared" si="9" ref="G136:H138">G135</f>
        <v>51.58</v>
      </c>
      <c r="H136" s="5">
        <f t="shared" si="9"/>
        <v>51.58</v>
      </c>
    </row>
    <row r="137" spans="1:8" ht="18.75" customHeight="1">
      <c r="A137" s="69" t="s">
        <v>290</v>
      </c>
      <c r="B137" s="38" t="s">
        <v>207</v>
      </c>
      <c r="C137" s="37" t="s">
        <v>12</v>
      </c>
      <c r="D137" s="11" t="s">
        <v>80</v>
      </c>
      <c r="E137" s="11" t="s">
        <v>302</v>
      </c>
      <c r="F137" s="11" t="s">
        <v>37</v>
      </c>
      <c r="G137" s="5">
        <f t="shared" si="9"/>
        <v>51.58</v>
      </c>
      <c r="H137" s="5">
        <f t="shared" si="9"/>
        <v>51.58</v>
      </c>
    </row>
    <row r="138" spans="1:8" ht="16.5" customHeight="1">
      <c r="A138" s="69" t="s">
        <v>291</v>
      </c>
      <c r="B138" s="39" t="s">
        <v>51</v>
      </c>
      <c r="C138" s="37" t="s">
        <v>12</v>
      </c>
      <c r="D138" s="11" t="s">
        <v>80</v>
      </c>
      <c r="E138" s="11" t="s">
        <v>302</v>
      </c>
      <c r="F138" s="11" t="s">
        <v>208</v>
      </c>
      <c r="G138" s="5">
        <f t="shared" si="9"/>
        <v>51.58</v>
      </c>
      <c r="H138" s="5">
        <f t="shared" si="9"/>
        <v>51.58</v>
      </c>
    </row>
    <row r="139" spans="1:8" ht="23.25" customHeight="1">
      <c r="A139" s="60" t="s">
        <v>292</v>
      </c>
      <c r="B139" s="33" t="s">
        <v>24</v>
      </c>
      <c r="C139" s="41" t="s">
        <v>12</v>
      </c>
      <c r="D139" s="34" t="s">
        <v>25</v>
      </c>
      <c r="E139" s="34" t="s">
        <v>13</v>
      </c>
      <c r="F139" s="34" t="s">
        <v>13</v>
      </c>
      <c r="G139" s="35">
        <f>G140+G151</f>
        <v>237.3</v>
      </c>
      <c r="H139" s="35">
        <f>H140+H151</f>
        <v>237.3</v>
      </c>
    </row>
    <row r="140" spans="1:8" ht="18" customHeight="1">
      <c r="A140" s="70" t="s">
        <v>293</v>
      </c>
      <c r="B140" s="30" t="s">
        <v>56</v>
      </c>
      <c r="C140" s="36" t="s">
        <v>12</v>
      </c>
      <c r="D140" s="31" t="s">
        <v>57</v>
      </c>
      <c r="E140" s="31"/>
      <c r="F140" s="31"/>
      <c r="G140" s="32">
        <f>G142</f>
        <v>149.9</v>
      </c>
      <c r="H140" s="32">
        <f>H142</f>
        <v>149.9</v>
      </c>
    </row>
    <row r="141" spans="1:8" ht="27" customHeight="1">
      <c r="A141" s="69" t="s">
        <v>295</v>
      </c>
      <c r="B141" s="28" t="s">
        <v>213</v>
      </c>
      <c r="C141" s="37" t="s">
        <v>12</v>
      </c>
      <c r="D141" s="11" t="s">
        <v>57</v>
      </c>
      <c r="E141" s="11" t="s">
        <v>214</v>
      </c>
      <c r="F141" s="31"/>
      <c r="G141" s="5">
        <f>G142</f>
        <v>149.9</v>
      </c>
      <c r="H141" s="5">
        <f>H142</f>
        <v>149.9</v>
      </c>
    </row>
    <row r="142" spans="1:8" ht="28.5" customHeight="1">
      <c r="A142" s="69" t="s">
        <v>296</v>
      </c>
      <c r="B142" s="15" t="s">
        <v>356</v>
      </c>
      <c r="C142" s="37" t="s">
        <v>12</v>
      </c>
      <c r="D142" s="11" t="s">
        <v>57</v>
      </c>
      <c r="E142" s="62" t="s">
        <v>215</v>
      </c>
      <c r="F142" s="11"/>
      <c r="G142" s="5">
        <f>G143+G146</f>
        <v>149.9</v>
      </c>
      <c r="H142" s="5">
        <f>H143+H146</f>
        <v>149.9</v>
      </c>
    </row>
    <row r="143" spans="1:8" ht="93" customHeight="1">
      <c r="A143" s="69" t="s">
        <v>297</v>
      </c>
      <c r="B143" s="15" t="s">
        <v>388</v>
      </c>
      <c r="C143" s="37" t="s">
        <v>12</v>
      </c>
      <c r="D143" s="11" t="s">
        <v>57</v>
      </c>
      <c r="E143" s="62" t="s">
        <v>357</v>
      </c>
      <c r="F143" s="11"/>
      <c r="G143" s="5">
        <f>5000/1000</f>
        <v>5</v>
      </c>
      <c r="H143" s="5">
        <f>5000/1000</f>
        <v>5</v>
      </c>
    </row>
    <row r="144" spans="1:8" ht="27" customHeight="1">
      <c r="A144" s="69" t="s">
        <v>298</v>
      </c>
      <c r="B144" s="16" t="s">
        <v>193</v>
      </c>
      <c r="C144" s="37" t="s">
        <v>12</v>
      </c>
      <c r="D144" s="11" t="s">
        <v>57</v>
      </c>
      <c r="E144" s="62" t="s">
        <v>357</v>
      </c>
      <c r="F144" s="11" t="s">
        <v>194</v>
      </c>
      <c r="G144" s="5">
        <f>G143</f>
        <v>5</v>
      </c>
      <c r="H144" s="5">
        <f>H143</f>
        <v>5</v>
      </c>
    </row>
    <row r="145" spans="1:8" ht="27" customHeight="1">
      <c r="A145" s="69" t="s">
        <v>299</v>
      </c>
      <c r="B145" s="46" t="s">
        <v>195</v>
      </c>
      <c r="C145" s="37" t="s">
        <v>12</v>
      </c>
      <c r="D145" s="11" t="s">
        <v>57</v>
      </c>
      <c r="E145" s="62" t="s">
        <v>357</v>
      </c>
      <c r="F145" s="11" t="s">
        <v>196</v>
      </c>
      <c r="G145" s="5">
        <f>G144</f>
        <v>5</v>
      </c>
      <c r="H145" s="5">
        <f>H144</f>
        <v>5</v>
      </c>
    </row>
    <row r="146" spans="1:8" ht="117" customHeight="1">
      <c r="A146" s="69" t="s">
        <v>300</v>
      </c>
      <c r="B146" s="15" t="s">
        <v>360</v>
      </c>
      <c r="C146" s="37" t="s">
        <v>12</v>
      </c>
      <c r="D146" s="11" t="s">
        <v>57</v>
      </c>
      <c r="E146" s="62" t="s">
        <v>358</v>
      </c>
      <c r="F146" s="11"/>
      <c r="G146" s="5">
        <f>G147+G149</f>
        <v>144.9</v>
      </c>
      <c r="H146" s="5">
        <f>H147+H149</f>
        <v>144.9</v>
      </c>
    </row>
    <row r="147" spans="1:8" ht="54.75" customHeight="1">
      <c r="A147" s="69" t="s">
        <v>303</v>
      </c>
      <c r="B147" s="15" t="s">
        <v>361</v>
      </c>
      <c r="C147" s="37" t="s">
        <v>12</v>
      </c>
      <c r="D147" s="11" t="s">
        <v>57</v>
      </c>
      <c r="E147" s="62" t="s">
        <v>358</v>
      </c>
      <c r="F147" s="11" t="s">
        <v>175</v>
      </c>
      <c r="G147" s="5">
        <f>143400/1000</f>
        <v>143.4</v>
      </c>
      <c r="H147" s="5">
        <f>143400/1000</f>
        <v>143.4</v>
      </c>
    </row>
    <row r="148" spans="1:8" ht="28.5" customHeight="1">
      <c r="A148" s="69" t="s">
        <v>304</v>
      </c>
      <c r="B148" s="15" t="s">
        <v>182</v>
      </c>
      <c r="C148" s="37" t="s">
        <v>12</v>
      </c>
      <c r="D148" s="11" t="s">
        <v>57</v>
      </c>
      <c r="E148" s="62" t="s">
        <v>358</v>
      </c>
      <c r="F148" s="11" t="s">
        <v>176</v>
      </c>
      <c r="G148" s="5">
        <f>G147</f>
        <v>143.4</v>
      </c>
      <c r="H148" s="5">
        <f>H147</f>
        <v>143.4</v>
      </c>
    </row>
    <row r="149" spans="1:8" ht="28.5" customHeight="1">
      <c r="A149" s="69" t="s">
        <v>305</v>
      </c>
      <c r="B149" s="16" t="s">
        <v>193</v>
      </c>
      <c r="C149" s="37" t="s">
        <v>12</v>
      </c>
      <c r="D149" s="11" t="s">
        <v>57</v>
      </c>
      <c r="E149" s="62" t="s">
        <v>358</v>
      </c>
      <c r="F149" s="11" t="s">
        <v>194</v>
      </c>
      <c r="G149" s="5">
        <f>1500/1000</f>
        <v>1.5</v>
      </c>
      <c r="H149" s="5">
        <f>1500/1000</f>
        <v>1.5</v>
      </c>
    </row>
    <row r="150" spans="1:8" ht="28.5" customHeight="1">
      <c r="A150" s="69" t="s">
        <v>306</v>
      </c>
      <c r="B150" s="46" t="s">
        <v>195</v>
      </c>
      <c r="C150" s="37" t="s">
        <v>12</v>
      </c>
      <c r="D150" s="11" t="s">
        <v>57</v>
      </c>
      <c r="E150" s="62" t="s">
        <v>358</v>
      </c>
      <c r="F150" s="11" t="s">
        <v>196</v>
      </c>
      <c r="G150" s="5">
        <f>G149</f>
        <v>1.5</v>
      </c>
      <c r="H150" s="5">
        <f>H149</f>
        <v>1.5</v>
      </c>
    </row>
    <row r="151" spans="1:8" ht="18.75" customHeight="1">
      <c r="A151" s="70" t="s">
        <v>307</v>
      </c>
      <c r="B151" s="30" t="s">
        <v>26</v>
      </c>
      <c r="C151" s="36" t="s">
        <v>12</v>
      </c>
      <c r="D151" s="31" t="s">
        <v>27</v>
      </c>
      <c r="E151" s="63"/>
      <c r="F151" s="31"/>
      <c r="G151" s="32">
        <f>G153</f>
        <v>87.4</v>
      </c>
      <c r="H151" s="32">
        <f>H153</f>
        <v>87.4</v>
      </c>
    </row>
    <row r="152" spans="1:8" ht="27.75" customHeight="1">
      <c r="A152" s="69" t="s">
        <v>308</v>
      </c>
      <c r="B152" s="15" t="s">
        <v>213</v>
      </c>
      <c r="C152" s="37" t="s">
        <v>12</v>
      </c>
      <c r="D152" s="11" t="s">
        <v>27</v>
      </c>
      <c r="E152" s="62" t="s">
        <v>214</v>
      </c>
      <c r="F152" s="31"/>
      <c r="G152" s="5">
        <f>G151</f>
        <v>87.4</v>
      </c>
      <c r="H152" s="5">
        <f>H151</f>
        <v>87.4</v>
      </c>
    </row>
    <row r="153" spans="1:8" ht="28.5" customHeight="1">
      <c r="A153" s="69" t="s">
        <v>309</v>
      </c>
      <c r="B153" s="15" t="s">
        <v>356</v>
      </c>
      <c r="C153" s="37" t="s">
        <v>12</v>
      </c>
      <c r="D153" s="11" t="s">
        <v>27</v>
      </c>
      <c r="E153" s="62" t="s">
        <v>215</v>
      </c>
      <c r="F153" s="11"/>
      <c r="G153" s="5">
        <f>G154+G157+G160</f>
        <v>87.4</v>
      </c>
      <c r="H153" s="5">
        <f>H154+H157+H160</f>
        <v>87.4</v>
      </c>
    </row>
    <row r="154" spans="1:8" ht="93" customHeight="1">
      <c r="A154" s="69" t="s">
        <v>310</v>
      </c>
      <c r="B154" s="15" t="s">
        <v>359</v>
      </c>
      <c r="C154" s="37" t="s">
        <v>12</v>
      </c>
      <c r="D154" s="11" t="s">
        <v>27</v>
      </c>
      <c r="E154" s="62" t="s">
        <v>357</v>
      </c>
      <c r="F154" s="11"/>
      <c r="G154" s="5">
        <f>5000/1000</f>
        <v>5</v>
      </c>
      <c r="H154" s="5">
        <f>5000/1000</f>
        <v>5</v>
      </c>
    </row>
    <row r="155" spans="1:8" ht="27" customHeight="1">
      <c r="A155" s="69" t="s">
        <v>311</v>
      </c>
      <c r="B155" s="16" t="s">
        <v>193</v>
      </c>
      <c r="C155" s="37" t="s">
        <v>12</v>
      </c>
      <c r="D155" s="11" t="s">
        <v>27</v>
      </c>
      <c r="E155" s="62" t="s">
        <v>357</v>
      </c>
      <c r="F155" s="11" t="s">
        <v>194</v>
      </c>
      <c r="G155" s="5">
        <f>G154</f>
        <v>5</v>
      </c>
      <c r="H155" s="5">
        <f>H154</f>
        <v>5</v>
      </c>
    </row>
    <row r="156" spans="1:8" ht="27" customHeight="1">
      <c r="A156" s="69" t="s">
        <v>312</v>
      </c>
      <c r="B156" s="46" t="s">
        <v>195</v>
      </c>
      <c r="C156" s="37" t="s">
        <v>12</v>
      </c>
      <c r="D156" s="11" t="s">
        <v>27</v>
      </c>
      <c r="E156" s="62" t="s">
        <v>357</v>
      </c>
      <c r="F156" s="11" t="s">
        <v>196</v>
      </c>
      <c r="G156" s="5">
        <f>G155</f>
        <v>5</v>
      </c>
      <c r="H156" s="5">
        <f>H155</f>
        <v>5</v>
      </c>
    </row>
    <row r="157" spans="1:8" ht="119.25" customHeight="1">
      <c r="A157" s="69" t="s">
        <v>313</v>
      </c>
      <c r="B157" s="15" t="s">
        <v>360</v>
      </c>
      <c r="C157" s="37" t="s">
        <v>12</v>
      </c>
      <c r="D157" s="11" t="s">
        <v>27</v>
      </c>
      <c r="E157" s="62" t="s">
        <v>358</v>
      </c>
      <c r="F157" s="11"/>
      <c r="G157" s="5">
        <f>80900/1000</f>
        <v>80.9</v>
      </c>
      <c r="H157" s="5">
        <f>80900/1000</f>
        <v>80.9</v>
      </c>
    </row>
    <row r="158" spans="1:8" ht="52.5" customHeight="1">
      <c r="A158" s="69" t="s">
        <v>314</v>
      </c>
      <c r="B158" s="15" t="s">
        <v>361</v>
      </c>
      <c r="C158" s="37" t="s">
        <v>12</v>
      </c>
      <c r="D158" s="11" t="s">
        <v>27</v>
      </c>
      <c r="E158" s="62" t="s">
        <v>358</v>
      </c>
      <c r="F158" s="11" t="s">
        <v>175</v>
      </c>
      <c r="G158" s="5">
        <f>G157</f>
        <v>80.9</v>
      </c>
      <c r="H158" s="5">
        <f>H157</f>
        <v>80.9</v>
      </c>
    </row>
    <row r="159" spans="1:8" ht="27" customHeight="1">
      <c r="A159" s="69" t="s">
        <v>315</v>
      </c>
      <c r="B159" s="15" t="s">
        <v>182</v>
      </c>
      <c r="C159" s="37" t="s">
        <v>12</v>
      </c>
      <c r="D159" s="11" t="s">
        <v>27</v>
      </c>
      <c r="E159" s="62" t="s">
        <v>358</v>
      </c>
      <c r="F159" s="11" t="s">
        <v>176</v>
      </c>
      <c r="G159" s="5">
        <f>G158</f>
        <v>80.9</v>
      </c>
      <c r="H159" s="5">
        <f>H158</f>
        <v>80.9</v>
      </c>
    </row>
    <row r="160" spans="1:8" ht="27" customHeight="1">
      <c r="A160" s="69" t="s">
        <v>316</v>
      </c>
      <c r="B160" s="16" t="s">
        <v>193</v>
      </c>
      <c r="C160" s="37" t="s">
        <v>12</v>
      </c>
      <c r="D160" s="11" t="s">
        <v>27</v>
      </c>
      <c r="E160" s="62" t="s">
        <v>358</v>
      </c>
      <c r="F160" s="11" t="s">
        <v>194</v>
      </c>
      <c r="G160" s="5">
        <f>1500/1000</f>
        <v>1.5</v>
      </c>
      <c r="H160" s="5">
        <f>1500/1000</f>
        <v>1.5</v>
      </c>
    </row>
    <row r="161" spans="1:8" ht="27" customHeight="1">
      <c r="A161" s="69" t="s">
        <v>317</v>
      </c>
      <c r="B161" s="46" t="s">
        <v>195</v>
      </c>
      <c r="C161" s="37" t="s">
        <v>12</v>
      </c>
      <c r="D161" s="11" t="s">
        <v>27</v>
      </c>
      <c r="E161" s="62" t="s">
        <v>358</v>
      </c>
      <c r="F161" s="11" t="s">
        <v>196</v>
      </c>
      <c r="G161" s="5">
        <f>G160</f>
        <v>1.5</v>
      </c>
      <c r="H161" s="5">
        <f>H160</f>
        <v>1.5</v>
      </c>
    </row>
    <row r="162" spans="1:8" ht="22.5" customHeight="1">
      <c r="A162" s="60" t="s">
        <v>318</v>
      </c>
      <c r="B162" s="33" t="s">
        <v>83</v>
      </c>
      <c r="C162" s="41" t="s">
        <v>12</v>
      </c>
      <c r="D162" s="34" t="s">
        <v>28</v>
      </c>
      <c r="E162" s="34" t="s">
        <v>13</v>
      </c>
      <c r="F162" s="34" t="s">
        <v>13</v>
      </c>
      <c r="G162" s="35">
        <f>G164</f>
        <v>2490.328</v>
      </c>
      <c r="H162" s="35">
        <f>H164</f>
        <v>2614.7129999999997</v>
      </c>
    </row>
    <row r="163" spans="1:8" ht="18.75" customHeight="1">
      <c r="A163" s="70" t="s">
        <v>319</v>
      </c>
      <c r="B163" s="30" t="s">
        <v>29</v>
      </c>
      <c r="C163" s="36" t="s">
        <v>12</v>
      </c>
      <c r="D163" s="31" t="s">
        <v>30</v>
      </c>
      <c r="E163" s="31" t="s">
        <v>13</v>
      </c>
      <c r="F163" s="31" t="s">
        <v>13</v>
      </c>
      <c r="G163" s="32">
        <f>G162</f>
        <v>2490.328</v>
      </c>
      <c r="H163" s="32">
        <f>H162</f>
        <v>2614.7129999999997</v>
      </c>
    </row>
    <row r="164" spans="1:8" ht="29.25" customHeight="1">
      <c r="A164" s="69" t="s">
        <v>320</v>
      </c>
      <c r="B164" s="15" t="s">
        <v>339</v>
      </c>
      <c r="C164" s="37" t="s">
        <v>12</v>
      </c>
      <c r="D164" s="11" t="s">
        <v>30</v>
      </c>
      <c r="E164" s="11" t="s">
        <v>340</v>
      </c>
      <c r="F164" s="11"/>
      <c r="G164" s="5">
        <f>G165</f>
        <v>2490.328</v>
      </c>
      <c r="H164" s="5">
        <f>H165</f>
        <v>2614.7129999999997</v>
      </c>
    </row>
    <row r="165" spans="1:8" ht="28.5" customHeight="1">
      <c r="A165" s="69" t="s">
        <v>321</v>
      </c>
      <c r="B165" s="15" t="s">
        <v>341</v>
      </c>
      <c r="C165" s="37" t="s">
        <v>12</v>
      </c>
      <c r="D165" s="11" t="s">
        <v>30</v>
      </c>
      <c r="E165" s="11" t="s">
        <v>342</v>
      </c>
      <c r="F165" s="11"/>
      <c r="G165" s="5">
        <f>G166+G169+G172</f>
        <v>2490.328</v>
      </c>
      <c r="H165" s="5">
        <f>H166+H169+H172</f>
        <v>2614.7129999999997</v>
      </c>
    </row>
    <row r="166" spans="1:8" ht="66" customHeight="1">
      <c r="A166" s="69" t="s">
        <v>322</v>
      </c>
      <c r="B166" s="15" t="s">
        <v>343</v>
      </c>
      <c r="C166" s="37" t="s">
        <v>12</v>
      </c>
      <c r="D166" s="11" t="s">
        <v>30</v>
      </c>
      <c r="E166" s="11" t="s">
        <v>344</v>
      </c>
      <c r="F166" s="11"/>
      <c r="G166" s="5">
        <f>G167</f>
        <v>277.546</v>
      </c>
      <c r="H166" s="5">
        <f>H167</f>
        <v>291.443</v>
      </c>
    </row>
    <row r="167" spans="1:8" ht="27.75" customHeight="1">
      <c r="A167" s="69" t="s">
        <v>323</v>
      </c>
      <c r="B167" s="15" t="s">
        <v>389</v>
      </c>
      <c r="C167" s="37" t="s">
        <v>12</v>
      </c>
      <c r="D167" s="11" t="s">
        <v>30</v>
      </c>
      <c r="E167" s="11" t="s">
        <v>344</v>
      </c>
      <c r="F167" s="11" t="s">
        <v>390</v>
      </c>
      <c r="G167" s="5">
        <f>277546/1000</f>
        <v>277.546</v>
      </c>
      <c r="H167" s="5">
        <f>291443/1000</f>
        <v>291.443</v>
      </c>
    </row>
    <row r="168" spans="1:8" ht="16.5" customHeight="1">
      <c r="A168" s="69" t="s">
        <v>324</v>
      </c>
      <c r="B168" s="15" t="s">
        <v>391</v>
      </c>
      <c r="C168" s="37" t="s">
        <v>12</v>
      </c>
      <c r="D168" s="11" t="s">
        <v>30</v>
      </c>
      <c r="E168" s="11" t="s">
        <v>344</v>
      </c>
      <c r="F168" s="11" t="s">
        <v>392</v>
      </c>
      <c r="G168" s="5">
        <f>G167</f>
        <v>277.546</v>
      </c>
      <c r="H168" s="5">
        <f>H167</f>
        <v>291.443</v>
      </c>
    </row>
    <row r="169" spans="1:8" ht="66.75" customHeight="1">
      <c r="A169" s="69" t="s">
        <v>325</v>
      </c>
      <c r="B169" s="15" t="s">
        <v>345</v>
      </c>
      <c r="C169" s="37" t="s">
        <v>12</v>
      </c>
      <c r="D169" s="11" t="s">
        <v>30</v>
      </c>
      <c r="E169" s="11" t="s">
        <v>346</v>
      </c>
      <c r="F169" s="11"/>
      <c r="G169" s="5">
        <f>G170</f>
        <v>2132.132</v>
      </c>
      <c r="H169" s="5">
        <f>H170</f>
        <v>2241.61</v>
      </c>
    </row>
    <row r="170" spans="1:8" ht="29.25" customHeight="1">
      <c r="A170" s="69" t="s">
        <v>326</v>
      </c>
      <c r="B170" s="15" t="s">
        <v>389</v>
      </c>
      <c r="C170" s="37" t="s">
        <v>12</v>
      </c>
      <c r="D170" s="11" t="s">
        <v>30</v>
      </c>
      <c r="E170" s="11" t="s">
        <v>346</v>
      </c>
      <c r="F170" s="11" t="s">
        <v>390</v>
      </c>
      <c r="G170" s="5">
        <f>2132132/1000</f>
        <v>2132.132</v>
      </c>
      <c r="H170" s="5">
        <f>2241610/1000</f>
        <v>2241.61</v>
      </c>
    </row>
    <row r="171" spans="1:8" ht="16.5" customHeight="1">
      <c r="A171" s="69" t="s">
        <v>327</v>
      </c>
      <c r="B171" s="15" t="s">
        <v>391</v>
      </c>
      <c r="C171" s="37" t="s">
        <v>12</v>
      </c>
      <c r="D171" s="11" t="s">
        <v>30</v>
      </c>
      <c r="E171" s="11" t="s">
        <v>346</v>
      </c>
      <c r="F171" s="11" t="s">
        <v>392</v>
      </c>
      <c r="G171" s="5">
        <f>G170</f>
        <v>2132.132</v>
      </c>
      <c r="H171" s="5">
        <f>H170</f>
        <v>2241.61</v>
      </c>
    </row>
    <row r="172" spans="1:8" ht="81.75" customHeight="1">
      <c r="A172" s="69" t="s">
        <v>328</v>
      </c>
      <c r="B172" s="15" t="s">
        <v>363</v>
      </c>
      <c r="C172" s="37" t="s">
        <v>12</v>
      </c>
      <c r="D172" s="11" t="s">
        <v>30</v>
      </c>
      <c r="E172" s="11" t="s">
        <v>362</v>
      </c>
      <c r="F172" s="11"/>
      <c r="G172" s="5">
        <f>80650/1000</f>
        <v>80.65</v>
      </c>
      <c r="H172" s="5">
        <f>81660/1000</f>
        <v>81.66</v>
      </c>
    </row>
    <row r="173" spans="1:8" ht="28.5" customHeight="1">
      <c r="A173" s="69" t="s">
        <v>329</v>
      </c>
      <c r="B173" s="15" t="s">
        <v>389</v>
      </c>
      <c r="C173" s="37" t="s">
        <v>12</v>
      </c>
      <c r="D173" s="11" t="s">
        <v>30</v>
      </c>
      <c r="E173" s="11" t="s">
        <v>362</v>
      </c>
      <c r="F173" s="11" t="s">
        <v>390</v>
      </c>
      <c r="G173" s="5">
        <f>G172</f>
        <v>80.65</v>
      </c>
      <c r="H173" s="5">
        <f>H172</f>
        <v>81.66</v>
      </c>
    </row>
    <row r="174" spans="1:8" ht="15.75" customHeight="1">
      <c r="A174" s="69" t="s">
        <v>330</v>
      </c>
      <c r="B174" s="15" t="s">
        <v>391</v>
      </c>
      <c r="C174" s="37" t="s">
        <v>12</v>
      </c>
      <c r="D174" s="11" t="s">
        <v>30</v>
      </c>
      <c r="E174" s="11" t="s">
        <v>362</v>
      </c>
      <c r="F174" s="11" t="s">
        <v>392</v>
      </c>
      <c r="G174" s="5">
        <f>G173</f>
        <v>80.65</v>
      </c>
      <c r="H174" s="5">
        <f>H173</f>
        <v>81.66</v>
      </c>
    </row>
    <row r="175" spans="1:8" ht="22.5" customHeight="1">
      <c r="A175" s="60" t="s">
        <v>331</v>
      </c>
      <c r="B175" s="33" t="s">
        <v>92</v>
      </c>
      <c r="C175" s="41" t="s">
        <v>12</v>
      </c>
      <c r="D175" s="34" t="s">
        <v>55</v>
      </c>
      <c r="E175" s="34" t="s">
        <v>13</v>
      </c>
      <c r="F175" s="34" t="s">
        <v>13</v>
      </c>
      <c r="G175" s="35">
        <f>G176</f>
        <v>25.2</v>
      </c>
      <c r="H175" s="35">
        <f>H176</f>
        <v>25.2</v>
      </c>
    </row>
    <row r="176" spans="1:8" ht="18.75" customHeight="1">
      <c r="A176" s="70" t="s">
        <v>332</v>
      </c>
      <c r="B176" s="30" t="s">
        <v>85</v>
      </c>
      <c r="C176" s="36" t="s">
        <v>12</v>
      </c>
      <c r="D176" s="31" t="s">
        <v>86</v>
      </c>
      <c r="E176" s="31"/>
      <c r="F176" s="31"/>
      <c r="G176" s="32">
        <f>G177</f>
        <v>25.2</v>
      </c>
      <c r="H176" s="32">
        <f>H177</f>
        <v>25.2</v>
      </c>
    </row>
    <row r="177" spans="1:8" ht="28.5" customHeight="1">
      <c r="A177" s="69" t="s">
        <v>336</v>
      </c>
      <c r="B177" s="15" t="s">
        <v>213</v>
      </c>
      <c r="C177" s="36" t="s">
        <v>12</v>
      </c>
      <c r="D177" s="11" t="s">
        <v>86</v>
      </c>
      <c r="E177" s="11" t="s">
        <v>214</v>
      </c>
      <c r="F177" s="11"/>
      <c r="G177" s="5">
        <f>25200/1000</f>
        <v>25.2</v>
      </c>
      <c r="H177" s="5">
        <f>25200/1000</f>
        <v>25.2</v>
      </c>
    </row>
    <row r="178" spans="1:8" ht="29.25" customHeight="1">
      <c r="A178" s="69" t="s">
        <v>337</v>
      </c>
      <c r="B178" s="51" t="s">
        <v>375</v>
      </c>
      <c r="C178" s="37" t="s">
        <v>12</v>
      </c>
      <c r="D178" s="11" t="s">
        <v>86</v>
      </c>
      <c r="E178" s="11" t="s">
        <v>215</v>
      </c>
      <c r="F178" s="11"/>
      <c r="G178" s="5">
        <f aca="true" t="shared" si="10" ref="G178:H181">G177</f>
        <v>25.2</v>
      </c>
      <c r="H178" s="5">
        <f t="shared" si="10"/>
        <v>25.2</v>
      </c>
    </row>
    <row r="179" spans="1:8" ht="65.25" customHeight="1">
      <c r="A179" s="69" t="s">
        <v>338</v>
      </c>
      <c r="B179" s="15" t="s">
        <v>376</v>
      </c>
      <c r="C179" s="37" t="s">
        <v>12</v>
      </c>
      <c r="D179" s="11" t="s">
        <v>86</v>
      </c>
      <c r="E179" s="11" t="s">
        <v>347</v>
      </c>
      <c r="F179" s="11"/>
      <c r="G179" s="5">
        <f t="shared" si="10"/>
        <v>25.2</v>
      </c>
      <c r="H179" s="5">
        <f t="shared" si="10"/>
        <v>25.2</v>
      </c>
    </row>
    <row r="180" spans="1:8" ht="27.75" customHeight="1">
      <c r="A180" s="69" t="s">
        <v>373</v>
      </c>
      <c r="B180" s="16" t="s">
        <v>193</v>
      </c>
      <c r="C180" s="37" t="s">
        <v>12</v>
      </c>
      <c r="D180" s="11" t="s">
        <v>86</v>
      </c>
      <c r="E180" s="11" t="s">
        <v>347</v>
      </c>
      <c r="F180" s="11" t="s">
        <v>194</v>
      </c>
      <c r="G180" s="5">
        <f t="shared" si="10"/>
        <v>25.2</v>
      </c>
      <c r="H180" s="5">
        <f t="shared" si="10"/>
        <v>25.2</v>
      </c>
    </row>
    <row r="181" spans="1:8" ht="30" customHeight="1">
      <c r="A181" s="69" t="s">
        <v>374</v>
      </c>
      <c r="B181" s="46" t="s">
        <v>195</v>
      </c>
      <c r="C181" s="37" t="s">
        <v>12</v>
      </c>
      <c r="D181" s="11" t="s">
        <v>86</v>
      </c>
      <c r="E181" s="11" t="s">
        <v>347</v>
      </c>
      <c r="F181" s="11" t="s">
        <v>196</v>
      </c>
      <c r="G181" s="5">
        <f t="shared" si="10"/>
        <v>25.2</v>
      </c>
      <c r="H181" s="5">
        <f t="shared" si="10"/>
        <v>25.2</v>
      </c>
    </row>
    <row r="182" spans="1:8" ht="18.75" customHeight="1">
      <c r="A182" s="60" t="s">
        <v>385</v>
      </c>
      <c r="B182" s="71" t="s">
        <v>386</v>
      </c>
      <c r="C182" s="41"/>
      <c r="D182" s="34"/>
      <c r="E182" s="34"/>
      <c r="F182" s="34"/>
      <c r="G182" s="35">
        <v>166.7</v>
      </c>
      <c r="H182" s="35">
        <v>360.8</v>
      </c>
    </row>
    <row r="183" spans="1:8" ht="15.75">
      <c r="A183" s="78" t="s">
        <v>31</v>
      </c>
      <c r="B183" s="78"/>
      <c r="C183" s="78"/>
      <c r="D183" s="78"/>
      <c r="E183" s="78"/>
      <c r="F183" s="78"/>
      <c r="G183" s="72">
        <f>G15+G80+G96+G108+G139+G162+G175+G89+G182</f>
        <v>7078.868349999999</v>
      </c>
      <c r="H183" s="72">
        <f>H15+H80+H96+H108+H139+H162+H175+H89+H182</f>
        <v>7215.562349999999</v>
      </c>
    </row>
    <row r="184" spans="2:3" ht="12.75">
      <c r="B184" s="17"/>
      <c r="C184" s="17"/>
    </row>
    <row r="185" spans="1:5" ht="12.75">
      <c r="A185" s="19"/>
      <c r="B185" s="17"/>
      <c r="C185" s="17"/>
      <c r="E185" s="13"/>
    </row>
    <row r="186" spans="2:7" ht="12.75">
      <c r="B186" s="17"/>
      <c r="C186" s="17"/>
      <c r="F186" s="14"/>
      <c r="G186" s="14"/>
    </row>
    <row r="187" ht="15.75">
      <c r="A187" s="4"/>
    </row>
    <row r="188" ht="15.75">
      <c r="A188" s="4"/>
    </row>
    <row r="189" ht="15.75">
      <c r="A189" s="4"/>
    </row>
  </sheetData>
  <sheetProtection/>
  <mergeCells count="8">
    <mergeCell ref="F1:H1"/>
    <mergeCell ref="F2:H2"/>
    <mergeCell ref="F3:H3"/>
    <mergeCell ref="F4:H4"/>
    <mergeCell ref="A183:F183"/>
    <mergeCell ref="E6:G6"/>
    <mergeCell ref="A7:H7"/>
    <mergeCell ref="A8:H8"/>
  </mergeCells>
  <printOptions/>
  <pageMargins left="0.984251968503937" right="0.5905511811023623" top="0.7874015748031497" bottom="0.7874015748031497" header="0" footer="0.11811023622047245"/>
  <pageSetup fitToHeight="12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47"/>
  <sheetViews>
    <sheetView zoomScalePageLayoutView="0" workbookViewId="0" topLeftCell="A19">
      <selection activeCell="E48" sqref="E48"/>
    </sheetView>
  </sheetViews>
  <sheetFormatPr defaultColWidth="9.00390625" defaultRowHeight="12.75"/>
  <cols>
    <col min="1" max="1" width="5.875" style="0" customWidth="1"/>
    <col min="5" max="5" width="14.375" style="22" customWidth="1"/>
    <col min="6" max="6" width="11.75390625" style="0" bestFit="1" customWidth="1"/>
  </cols>
  <sheetData>
    <row r="5" spans="1:5" ht="12.75">
      <c r="A5" s="81">
        <v>804</v>
      </c>
      <c r="B5" s="11" t="s">
        <v>32</v>
      </c>
      <c r="C5" s="11" t="s">
        <v>36</v>
      </c>
      <c r="D5" s="24" t="s">
        <v>37</v>
      </c>
      <c r="E5" s="21">
        <f>529603.6</f>
        <v>529603.6</v>
      </c>
    </row>
    <row r="6" spans="1:5" ht="12.75">
      <c r="A6" s="81"/>
      <c r="B6" s="11" t="s">
        <v>39</v>
      </c>
      <c r="C6" s="11" t="s">
        <v>41</v>
      </c>
      <c r="D6" s="24" t="s">
        <v>37</v>
      </c>
      <c r="E6" s="21">
        <f>139241.09</f>
        <v>139241.09</v>
      </c>
    </row>
    <row r="7" spans="1:6" ht="12.75">
      <c r="A7" s="81"/>
      <c r="B7" s="11" t="s">
        <v>17</v>
      </c>
      <c r="C7" s="11" t="s">
        <v>42</v>
      </c>
      <c r="D7" s="24" t="s">
        <v>37</v>
      </c>
      <c r="E7" s="21">
        <f>1895508.98</f>
        <v>1895508.98</v>
      </c>
      <c r="F7" s="85">
        <f>SUM(E7:E8)</f>
        <v>1918550.78</v>
      </c>
    </row>
    <row r="8" spans="1:6" ht="12.75">
      <c r="A8" s="81"/>
      <c r="B8" s="11" t="s">
        <v>113</v>
      </c>
      <c r="C8" s="11" t="s">
        <v>114</v>
      </c>
      <c r="D8" s="24" t="s">
        <v>50</v>
      </c>
      <c r="E8" s="21">
        <v>23041.8</v>
      </c>
      <c r="F8" s="86"/>
    </row>
    <row r="9" spans="1:5" ht="12.75">
      <c r="A9" s="81"/>
      <c r="B9" s="11" t="s">
        <v>108</v>
      </c>
      <c r="C9" s="11" t="s">
        <v>109</v>
      </c>
      <c r="D9" s="24" t="s">
        <v>37</v>
      </c>
      <c r="E9" s="23">
        <v>40000</v>
      </c>
    </row>
    <row r="10" spans="1:5" ht="12.75">
      <c r="A10" s="81"/>
      <c r="B10" s="11" t="s">
        <v>77</v>
      </c>
      <c r="C10" s="11" t="s">
        <v>43</v>
      </c>
      <c r="D10" s="11" t="s">
        <v>44</v>
      </c>
      <c r="E10" s="23">
        <v>10000</v>
      </c>
    </row>
    <row r="11" spans="1:6" ht="12.75">
      <c r="A11" s="81"/>
      <c r="B11" s="11" t="s">
        <v>78</v>
      </c>
      <c r="C11" s="11" t="s">
        <v>45</v>
      </c>
      <c r="D11" s="24" t="s">
        <v>37</v>
      </c>
      <c r="E11" s="21">
        <f>860</f>
        <v>860</v>
      </c>
      <c r="F11" s="84">
        <f>SUM(E11:E15)</f>
        <v>826382.7200000001</v>
      </c>
    </row>
    <row r="12" spans="1:6" ht="12.75">
      <c r="A12" s="81"/>
      <c r="B12" s="11" t="s">
        <v>78</v>
      </c>
      <c r="C12" s="11" t="s">
        <v>71</v>
      </c>
      <c r="D12" s="24" t="s">
        <v>37</v>
      </c>
      <c r="E12" s="23">
        <v>34400</v>
      </c>
      <c r="F12" s="81"/>
    </row>
    <row r="13" spans="1:6" ht="12.75">
      <c r="A13" s="81"/>
      <c r="B13" s="11" t="s">
        <v>78</v>
      </c>
      <c r="C13" s="11" t="s">
        <v>68</v>
      </c>
      <c r="D13" s="24" t="s">
        <v>53</v>
      </c>
      <c r="E13" s="21">
        <f>740451.3</f>
        <v>740451.3</v>
      </c>
      <c r="F13" s="81"/>
    </row>
    <row r="14" spans="1:6" ht="12.75">
      <c r="A14" s="81"/>
      <c r="B14" s="11" t="s">
        <v>78</v>
      </c>
      <c r="C14" s="11" t="s">
        <v>60</v>
      </c>
      <c r="D14" s="24" t="s">
        <v>50</v>
      </c>
      <c r="E14" s="21">
        <f>43571.42</f>
        <v>43571.42</v>
      </c>
      <c r="F14" s="81"/>
    </row>
    <row r="15" spans="1:6" ht="12.75">
      <c r="A15" s="81"/>
      <c r="B15" s="11" t="s">
        <v>78</v>
      </c>
      <c r="C15" s="11" t="s">
        <v>69</v>
      </c>
      <c r="D15" s="24" t="s">
        <v>37</v>
      </c>
      <c r="E15" s="21">
        <f>7100</f>
        <v>7100</v>
      </c>
      <c r="F15" s="81"/>
    </row>
    <row r="16" spans="1:6" ht="12.75">
      <c r="A16" s="81"/>
      <c r="B16" s="11"/>
      <c r="C16" s="11"/>
      <c r="D16" s="24"/>
      <c r="E16" s="27">
        <f>SUM(E5:E15)</f>
        <v>3463778.1899999995</v>
      </c>
      <c r="F16" s="26"/>
    </row>
    <row r="17" spans="1:5" ht="12.75">
      <c r="A17" s="81"/>
      <c r="B17" s="11" t="s">
        <v>46</v>
      </c>
      <c r="C17" s="11" t="s">
        <v>47</v>
      </c>
      <c r="D17" s="24" t="s">
        <v>37</v>
      </c>
      <c r="E17" s="27">
        <f>87100</f>
        <v>87100</v>
      </c>
    </row>
    <row r="18" spans="1:5" ht="12.75">
      <c r="A18" s="81"/>
      <c r="B18" s="11" t="s">
        <v>90</v>
      </c>
      <c r="C18" s="11" t="s">
        <v>91</v>
      </c>
      <c r="D18" s="24" t="s">
        <v>37</v>
      </c>
      <c r="E18" s="27">
        <f>11288</f>
        <v>11288</v>
      </c>
    </row>
    <row r="19" spans="1:5" ht="12.75">
      <c r="A19" s="81"/>
      <c r="B19" s="11" t="s">
        <v>97</v>
      </c>
      <c r="C19" s="11" t="s">
        <v>106</v>
      </c>
      <c r="D19" s="24" t="s">
        <v>37</v>
      </c>
      <c r="E19" s="23">
        <v>10000</v>
      </c>
    </row>
    <row r="20" spans="1:5" ht="12.75">
      <c r="A20" s="81"/>
      <c r="B20" s="11" t="s">
        <v>102</v>
      </c>
      <c r="C20" s="11" t="s">
        <v>103</v>
      </c>
      <c r="D20" s="24" t="s">
        <v>37</v>
      </c>
      <c r="E20" s="23">
        <v>48000</v>
      </c>
    </row>
    <row r="21" spans="1:5" ht="12.75">
      <c r="A21" s="81"/>
      <c r="B21" s="11"/>
      <c r="C21" s="11"/>
      <c r="D21" s="24"/>
      <c r="E21" s="25">
        <f>SUM(E19:E20)</f>
        <v>58000</v>
      </c>
    </row>
    <row r="22" spans="1:5" ht="12.75">
      <c r="A22" s="81"/>
      <c r="B22" s="11" t="s">
        <v>81</v>
      </c>
      <c r="C22" s="11" t="s">
        <v>82</v>
      </c>
      <c r="D22" s="24" t="s">
        <v>37</v>
      </c>
      <c r="E22" s="21">
        <f>103525</f>
        <v>103525</v>
      </c>
    </row>
    <row r="23" spans="1:5" ht="12.75">
      <c r="A23" s="81"/>
      <c r="B23" s="11" t="s">
        <v>99</v>
      </c>
      <c r="C23" s="11" t="s">
        <v>100</v>
      </c>
      <c r="D23" s="24" t="s">
        <v>37</v>
      </c>
      <c r="E23" s="23">
        <v>18000</v>
      </c>
    </row>
    <row r="24" spans="1:6" ht="12.75">
      <c r="A24" s="81"/>
      <c r="B24" s="11" t="s">
        <v>48</v>
      </c>
      <c r="C24" s="11" t="s">
        <v>93</v>
      </c>
      <c r="D24" s="24" t="s">
        <v>50</v>
      </c>
      <c r="E24" s="21">
        <v>20000</v>
      </c>
      <c r="F24" s="84">
        <f>SUM(E24:E29)</f>
        <v>225586.2</v>
      </c>
    </row>
    <row r="25" spans="1:6" ht="12.75">
      <c r="A25" s="81"/>
      <c r="B25" s="11" t="s">
        <v>48</v>
      </c>
      <c r="C25" s="11" t="s">
        <v>49</v>
      </c>
      <c r="D25" s="24" t="s">
        <v>37</v>
      </c>
      <c r="E25" s="21">
        <f>117008</f>
        <v>117008</v>
      </c>
      <c r="F25" s="81"/>
    </row>
    <row r="26" spans="1:6" ht="12.75">
      <c r="A26" s="81"/>
      <c r="B26" s="11" t="s">
        <v>48</v>
      </c>
      <c r="C26" s="11" t="s">
        <v>74</v>
      </c>
      <c r="D26" s="24" t="s">
        <v>37</v>
      </c>
      <c r="E26" s="23">
        <v>15000</v>
      </c>
      <c r="F26" s="81"/>
    </row>
    <row r="27" spans="1:6" ht="12.75">
      <c r="A27" s="81"/>
      <c r="B27" s="11" t="s">
        <v>48</v>
      </c>
      <c r="C27" s="11" t="s">
        <v>107</v>
      </c>
      <c r="D27" s="24" t="s">
        <v>37</v>
      </c>
      <c r="E27" s="23">
        <v>3000</v>
      </c>
      <c r="F27" s="81"/>
    </row>
    <row r="28" spans="1:6" ht="12.75">
      <c r="A28" s="81"/>
      <c r="B28" s="11" t="s">
        <v>48</v>
      </c>
      <c r="C28" s="11" t="s">
        <v>75</v>
      </c>
      <c r="D28" s="24" t="s">
        <v>37</v>
      </c>
      <c r="E28" s="21">
        <f>14978.2</f>
        <v>14978.2</v>
      </c>
      <c r="F28" s="81"/>
    </row>
    <row r="29" spans="1:6" ht="12.75">
      <c r="A29" s="81"/>
      <c r="B29" s="11" t="s">
        <v>48</v>
      </c>
      <c r="C29" s="11" t="s">
        <v>76</v>
      </c>
      <c r="D29" s="24" t="s">
        <v>37</v>
      </c>
      <c r="E29" s="21">
        <v>55600</v>
      </c>
      <c r="F29" s="81"/>
    </row>
    <row r="30" spans="1:6" ht="12.75">
      <c r="A30" s="81"/>
      <c r="B30" s="11" t="s">
        <v>80</v>
      </c>
      <c r="C30" s="11" t="s">
        <v>61</v>
      </c>
      <c r="D30" s="24" t="s">
        <v>50</v>
      </c>
      <c r="E30" s="21">
        <f>21703</f>
        <v>21703</v>
      </c>
      <c r="F30" s="84">
        <f>SUM(E30:E31)</f>
        <v>69480</v>
      </c>
    </row>
    <row r="31" spans="1:6" ht="12.75">
      <c r="A31" s="81"/>
      <c r="B31" s="11" t="s">
        <v>80</v>
      </c>
      <c r="C31" s="11" t="s">
        <v>63</v>
      </c>
      <c r="D31" s="24" t="s">
        <v>50</v>
      </c>
      <c r="E31" s="21">
        <f>47777</f>
        <v>47777</v>
      </c>
      <c r="F31" s="81"/>
    </row>
    <row r="32" spans="1:6" ht="12.75">
      <c r="A32" s="81"/>
      <c r="B32" s="11"/>
      <c r="C32" s="11"/>
      <c r="D32" s="24"/>
      <c r="E32" s="27">
        <f>SUM(E22:E31)</f>
        <v>416591.2</v>
      </c>
      <c r="F32" s="26"/>
    </row>
    <row r="33" spans="1:5" ht="12.75">
      <c r="A33" s="81"/>
      <c r="B33" s="11" t="s">
        <v>57</v>
      </c>
      <c r="C33" s="11" t="s">
        <v>58</v>
      </c>
      <c r="D33" s="24" t="s">
        <v>53</v>
      </c>
      <c r="E33" s="21">
        <f>137400</f>
        <v>137400</v>
      </c>
    </row>
    <row r="34" spans="1:5" ht="12.75">
      <c r="A34" s="81"/>
      <c r="B34" s="11" t="s">
        <v>57</v>
      </c>
      <c r="C34" s="11" t="s">
        <v>104</v>
      </c>
      <c r="D34" s="24" t="s">
        <v>53</v>
      </c>
      <c r="E34" s="23">
        <v>5000</v>
      </c>
    </row>
    <row r="35" spans="1:5" ht="12.75">
      <c r="A35" s="81"/>
      <c r="B35" s="11" t="s">
        <v>27</v>
      </c>
      <c r="C35" s="11" t="s">
        <v>59</v>
      </c>
      <c r="D35" s="24" t="s">
        <v>53</v>
      </c>
      <c r="E35" s="23">
        <v>80000</v>
      </c>
    </row>
    <row r="36" spans="1:5" ht="12.75">
      <c r="A36" s="81"/>
      <c r="B36" s="11" t="s">
        <v>27</v>
      </c>
      <c r="C36" s="11" t="s">
        <v>105</v>
      </c>
      <c r="D36" s="24" t="s">
        <v>53</v>
      </c>
      <c r="E36" s="23">
        <v>5000</v>
      </c>
    </row>
    <row r="37" spans="1:5" ht="12.75">
      <c r="A37" s="81"/>
      <c r="B37" s="11"/>
      <c r="C37" s="11"/>
      <c r="D37" s="24"/>
      <c r="E37" s="25">
        <f>SUM(E33:E36)</f>
        <v>227400</v>
      </c>
    </row>
    <row r="38" spans="1:6" ht="12.75">
      <c r="A38" s="81"/>
      <c r="B38" s="11" t="s">
        <v>30</v>
      </c>
      <c r="C38" s="11" t="s">
        <v>52</v>
      </c>
      <c r="D38" s="24" t="s">
        <v>53</v>
      </c>
      <c r="E38" s="21">
        <f>1914836.03</f>
        <v>1914836.03</v>
      </c>
      <c r="F38" s="84">
        <f>SUM(E38:E42)</f>
        <v>2308618.6100000003</v>
      </c>
    </row>
    <row r="39" spans="1:6" ht="12.75">
      <c r="A39" s="81"/>
      <c r="B39" s="11" t="s">
        <v>30</v>
      </c>
      <c r="C39" s="11" t="s">
        <v>54</v>
      </c>
      <c r="D39" s="24" t="s">
        <v>53</v>
      </c>
      <c r="E39" s="23">
        <v>20000</v>
      </c>
      <c r="F39" s="81"/>
    </row>
    <row r="40" spans="1:6" ht="12.75">
      <c r="A40" s="81"/>
      <c r="B40" s="11" t="s">
        <v>30</v>
      </c>
      <c r="C40" s="11" t="s">
        <v>84</v>
      </c>
      <c r="D40" s="24" t="s">
        <v>53</v>
      </c>
      <c r="E40" s="21">
        <f>70800</f>
        <v>70800</v>
      </c>
      <c r="F40" s="81"/>
    </row>
    <row r="41" spans="1:6" ht="12.75">
      <c r="A41" s="81"/>
      <c r="B41" s="11" t="s">
        <v>30</v>
      </c>
      <c r="C41" s="11" t="s">
        <v>62</v>
      </c>
      <c r="D41" s="24" t="s">
        <v>53</v>
      </c>
      <c r="E41" s="21">
        <f>235950.73</f>
        <v>235950.73</v>
      </c>
      <c r="F41" s="81"/>
    </row>
    <row r="42" spans="1:6" ht="12.75">
      <c r="A42" s="81"/>
      <c r="B42" s="11" t="s">
        <v>30</v>
      </c>
      <c r="C42" s="11" t="s">
        <v>67</v>
      </c>
      <c r="D42" s="24" t="s">
        <v>53</v>
      </c>
      <c r="E42" s="21">
        <f>67031.85</f>
        <v>67031.85</v>
      </c>
      <c r="F42" s="81"/>
    </row>
    <row r="43" spans="1:6" ht="12.75">
      <c r="A43" s="81"/>
      <c r="B43" s="11"/>
      <c r="C43" s="11"/>
      <c r="D43" s="24"/>
      <c r="E43" s="27">
        <f>SUM(E38:E42)</f>
        <v>2308618.6100000003</v>
      </c>
      <c r="F43" s="26"/>
    </row>
    <row r="44" spans="1:5" ht="12.75">
      <c r="A44" s="81"/>
      <c r="B44" s="11" t="s">
        <v>86</v>
      </c>
      <c r="C44" s="11" t="s">
        <v>87</v>
      </c>
      <c r="D44" s="24" t="s">
        <v>37</v>
      </c>
      <c r="E44" s="25">
        <v>20000</v>
      </c>
    </row>
    <row r="45" spans="1:5" ht="12.75">
      <c r="A45" s="81"/>
      <c r="B45" s="11" t="s">
        <v>64</v>
      </c>
      <c r="C45" s="11" t="s">
        <v>65</v>
      </c>
      <c r="D45" s="24" t="s">
        <v>66</v>
      </c>
      <c r="E45" s="25">
        <v>12000</v>
      </c>
    </row>
    <row r="46" spans="1:5" ht="12.75">
      <c r="A46" s="81"/>
      <c r="B46" s="11" t="s">
        <v>110</v>
      </c>
      <c r="C46" s="11" t="s">
        <v>111</v>
      </c>
      <c r="D46" s="24" t="s">
        <v>37</v>
      </c>
      <c r="E46" s="25">
        <v>5000</v>
      </c>
    </row>
    <row r="47" spans="1:5" ht="12.75">
      <c r="A47" s="82" t="s">
        <v>112</v>
      </c>
      <c r="B47" s="82"/>
      <c r="C47" s="82"/>
      <c r="D47" s="83"/>
      <c r="E47" s="25">
        <f>E16+E17+E18+E21+E32+E37+E43+E44+E45+E46</f>
        <v>6609776</v>
      </c>
    </row>
  </sheetData>
  <sheetProtection/>
  <mergeCells count="7">
    <mergeCell ref="A5:A46"/>
    <mergeCell ref="A47:D47"/>
    <mergeCell ref="F11:F15"/>
    <mergeCell ref="F38:F42"/>
    <mergeCell ref="F30:F31"/>
    <mergeCell ref="F24:F29"/>
    <mergeCell ref="F7:F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2013-11-14T02:48:37Z</cp:lastPrinted>
  <dcterms:created xsi:type="dcterms:W3CDTF">2006-08-29T11:46:39Z</dcterms:created>
  <dcterms:modified xsi:type="dcterms:W3CDTF">2013-12-26T11:44:46Z</dcterms:modified>
  <cp:category/>
  <cp:version/>
  <cp:contentType/>
  <cp:contentStatus/>
</cp:coreProperties>
</file>