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80" windowWidth="1212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<sst xmlns="http://schemas.openxmlformats.org/spreadsheetml/2006/main" count="685" uniqueCount="210">
  <si>
    <t>Раздел-подраздел</t>
  </si>
  <si>
    <t>Целевая статья</t>
  </si>
  <si>
    <t>Вид расходов</t>
  </si>
  <si>
    <t>Код ведомства</t>
  </si>
  <si>
    <t>Сумма на год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</si>
  <si>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</si>
  <si>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</si>
  <si>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</si>
  <si>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</si>
  <si>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</si>
  <si>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</si>
  <si>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</si>
  <si>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(тыс. руб.)</t>
  </si>
  <si>
    <t>804</t>
  </si>
  <si>
    <t/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</si>
  <si>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</si>
  <si>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</si>
  <si>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</si>
  <si>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</si>
  <si>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0010000</t>
  </si>
  <si>
    <t>Центральный аппарат</t>
  </si>
  <si>
    <t>Резервные фонды</t>
  </si>
  <si>
    <t>0700000</t>
  </si>
  <si>
    <t>Национальная оборона</t>
  </si>
  <si>
    <t>0200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</si>
  <si>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</si>
  <si>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</si>
  <si>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</si>
  <si>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</si>
  <si>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Образование</t>
  </si>
  <si>
    <t>0700</t>
  </si>
  <si>
    <t>Общее образование</t>
  </si>
  <si>
    <t>0702</t>
  </si>
  <si>
    <t>4210000</t>
  </si>
  <si>
    <t>Обеспечение деятельности подведомственных учреждений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</si>
  <si>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</si>
  <si>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</si>
  <si>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</si>
  <si>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</si>
  <si>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</si>
  <si>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Библиотеки</t>
  </si>
  <si>
    <t>4420000</t>
  </si>
  <si>
    <t>ВСЕГО</t>
  </si>
  <si>
    <t>0102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</si>
  <si>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</si>
  <si>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</si>
  <si>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</si>
  <si>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</si>
  <si>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Благоустройство</t>
  </si>
  <si>
    <t>Уличное освещение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</si>
  <si>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</si>
  <si>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</si>
  <si>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</si>
  <si>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</si>
  <si>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</si>
  <si>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</si>
  <si>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</si>
  <si>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</si>
  <si>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</si>
  <si>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</si>
  <si>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</si>
  <si>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0020400</t>
  </si>
  <si>
    <t>Центральный аппарат иных органов</t>
  </si>
  <si>
    <t>0020460</t>
  </si>
  <si>
    <t>0700500</t>
  </si>
  <si>
    <t>013</t>
  </si>
  <si>
    <t>Резервные фонды местных администраций</t>
  </si>
  <si>
    <t>Прочие расходы</t>
  </si>
  <si>
    <t>0920300</t>
  </si>
  <si>
    <t>0203</t>
  </si>
  <si>
    <t xml:space="preserve">Руководство и управление в сфере установленных функций </t>
  </si>
  <si>
    <t>0013600</t>
  </si>
  <si>
    <t>0503</t>
  </si>
  <si>
    <t>6000100</t>
  </si>
  <si>
    <t>017</t>
  </si>
  <si>
    <t>Иные межбюджетные трансферты</t>
  </si>
  <si>
    <t>4219900</t>
  </si>
  <si>
    <t>4409900</t>
  </si>
  <si>
    <t>4409901</t>
  </si>
  <si>
    <t>001</t>
  </si>
  <si>
    <t>4409902</t>
  </si>
  <si>
    <t>4429900</t>
  </si>
  <si>
    <t>0900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</si>
  <si>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</si>
  <si>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</si>
  <si>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</si>
  <si>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</si>
  <si>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</si>
  <si>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</si>
  <si>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</si>
  <si>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Расходы на содержание и обеспечение текущего обслуживания зданий и сооружений учреждений образования</t>
  </si>
  <si>
    <t>4209903</t>
  </si>
  <si>
    <t>4219903</t>
  </si>
  <si>
    <t>5210602</t>
  </si>
  <si>
    <t>5210603</t>
  </si>
  <si>
    <t xml:space="preserve">Обеспечение деятельности подведомственных учреждений за счет доходов от предпринимательской деятельности </t>
  </si>
  <si>
    <t>Межбюджетные трансферты на осуществление части переданных полномочий по организации в границах поселений утверждения генеральных планов поселений, правил землепользования и застройки, утверждения подготовленной на основе генеральных планов поселений документации по планировке территорий, выдаче разрешений на строительство, разрешений на ввод объектов в эксплуатацию, утверждения местных нормативов градостроительного проектирования поселений</t>
  </si>
  <si>
    <t>Межбюджетные трансферты на осуществление части переданных полномочий по организации в границах поселений электро-, тепло-, газо- и водоснабжения населения, водоотведения, снабжения населения топливом</t>
  </si>
  <si>
    <t>4429901</t>
  </si>
  <si>
    <t>5210605</t>
  </si>
  <si>
    <t>Межбюджетные трансферты на осуществление части переданных полномочий поселений по обеспечению малоимущих граждан, проживающих в поселениях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фонда, создания условий для жилищного строительства, организации содержания муниципального жилищного фонда</t>
  </si>
  <si>
    <t>1000</t>
  </si>
  <si>
    <t>Социальная политика</t>
  </si>
  <si>
    <t>Пенсионное обеспечение</t>
  </si>
  <si>
    <t>1001</t>
  </si>
  <si>
    <t>4910000</t>
  </si>
  <si>
    <t>Доплаты к пенсиям, дополнительное пенсионное обеспечение</t>
  </si>
  <si>
    <t>4910100</t>
  </si>
  <si>
    <t>005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</si>
  <si>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</si>
  <si>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</si>
  <si>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Обеспечение основной деятельности дворцов и домов культуры, других учреждений культуры и средств массовой информации</t>
  </si>
  <si>
    <t>Обеспечение основной деятельности библиотек</t>
  </si>
  <si>
    <t>5201500</t>
  </si>
  <si>
    <t>5201501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</si>
  <si>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</si>
  <si>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0930000</t>
  </si>
  <si>
    <t>0939901</t>
  </si>
  <si>
    <t>Учреждения по обеспечению хозяйственного обслуживания</t>
  </si>
  <si>
    <t>Обеспечение основной деятельности</t>
  </si>
  <si>
    <t>9210000</t>
  </si>
  <si>
    <t>9210271</t>
  </si>
  <si>
    <t>Выполнение государственных полномочий</t>
  </si>
  <si>
    <t>Создание и обеспечение деятельности административных комиссий</t>
  </si>
  <si>
    <t xml:space="preserve">Ведомственная  структура  расходов  бюджета </t>
  </si>
  <si>
    <t>Школы-детские сады, школы начальные, неполные средние и средние</t>
  </si>
  <si>
    <t>Прочие мероприятия по благоустройству городских и сельских поселений</t>
  </si>
  <si>
    <t>Обеспечение подвоза участников на районные и краевые мероприятия и соревнования</t>
  </si>
  <si>
    <t>0920301</t>
  </si>
  <si>
    <t xml:space="preserve">к решению Анцирского </t>
  </si>
  <si>
    <t>сельского Совета депутатов</t>
  </si>
  <si>
    <t>6000200</t>
  </si>
  <si>
    <t>6000500</t>
  </si>
  <si>
    <t>6000502</t>
  </si>
  <si>
    <t>0111</t>
  </si>
  <si>
    <t>0113</t>
  </si>
  <si>
    <t>Другие вопросы в области жилищно-коммунального хозяйства</t>
  </si>
  <si>
    <t>0505</t>
  </si>
  <si>
    <t>Санитарная уборка земельных участков</t>
  </si>
  <si>
    <t>Межбюджетные трансферты на осуществление части переданных полномочий по осуществлению дорожной деятельности</t>
  </si>
  <si>
    <t>Жилищное хозяйство</t>
  </si>
  <si>
    <t>0501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</si>
  <si>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</si>
  <si>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</si>
  <si>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</si>
  <si>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</si>
  <si>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 xml:space="preserve">Культура, кинематография </t>
  </si>
  <si>
    <t>4409905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</si>
  <si>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</si>
  <si>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</si>
  <si>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</t>
  </si>
  <si>
    <t>5205500</t>
  </si>
  <si>
    <t>Организация и проведение акарицидных обработок мест массового отдыха населения за счет краевого бюджета</t>
  </si>
  <si>
    <t>5205501</t>
  </si>
  <si>
    <t>Национальная безопасность и правоохранительная деятельность</t>
  </si>
  <si>
    <t>0300</t>
  </si>
  <si>
    <t>0310</t>
  </si>
  <si>
    <t>Долгосрочная районная целевая программа "Обеспечение пожарной безопасности сельских населенных пунктов Канского района Красноярского края" на 2011-2013 годы</t>
  </si>
  <si>
    <t>7950017</t>
  </si>
  <si>
    <t>Здравоохранение</t>
  </si>
  <si>
    <t>Выполнение функций учреждениями</t>
  </si>
  <si>
    <t>Ремонт учреждений культуры</t>
  </si>
  <si>
    <t>5210606</t>
  </si>
  <si>
    <t>6000000</t>
  </si>
  <si>
    <t>Целевые программы муниципальных образований</t>
  </si>
  <si>
    <t>7950000</t>
  </si>
  <si>
    <t>Национальная экономика</t>
  </si>
  <si>
    <t>0400</t>
  </si>
  <si>
    <t>Дорожное хозяйство (дорожные фонды)</t>
  </si>
  <si>
    <t>0409</t>
  </si>
  <si>
    <t>Коммунальное хозяйство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</si>
  <si>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</si>
  <si>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</si>
  <si>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</si>
  <si>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</si>
  <si>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</si>
  <si>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</si>
  <si>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</si>
  <si>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</si>
  <si>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3400300</t>
  </si>
  <si>
    <t>4209906</t>
  </si>
  <si>
    <t>4219906</t>
  </si>
  <si>
    <t>Обеспечение подвоза угля к учреждениям, вывоза мусора и большегрузных предметов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</si>
  <si>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</si>
  <si>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Дорожное хозяйство</t>
  </si>
  <si>
    <t>3150000</t>
  </si>
  <si>
    <t>Отдельные  мероприятия в области дорожного хозяйства</t>
  </si>
  <si>
    <t>3150300</t>
  </si>
  <si>
    <t>Мероприятия по реализации ФЗ от 09.02.2007 г. № 163-ФЗ "О транспортной безопасности" в  сфере дорожного хозяйства</t>
  </si>
  <si>
    <t>3150302</t>
  </si>
  <si>
    <t>Приложение № 6</t>
  </si>
  <si>
    <t xml:space="preserve">от ______2012 года  № ____                                                                                                                                           </t>
  </si>
  <si>
    <t>Анцирского  сельсовета  на  2013 год</t>
  </si>
  <si>
    <t>Организация и содержание мест захоронения</t>
  </si>
  <si>
    <t>6000400</t>
  </si>
  <si>
    <t>Обеспечение проведения выборов и референдумов</t>
  </si>
  <si>
    <t>0107</t>
  </si>
  <si>
    <t>Проведение выборов и референдумов</t>
  </si>
  <si>
    <t>0200002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</si>
  <si>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</si>
  <si>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Физическая культура и спорт</t>
  </si>
  <si>
    <t>1100</t>
  </si>
  <si>
    <t>Массовый спорт</t>
  </si>
  <si>
    <t>1102</t>
  </si>
  <si>
    <t xml:space="preserve">Долгосрочная районная целевая программа «Поддержка и развитие физической культуры и спорта на территории Канского района на 2011-2013 гг.» </t>
  </si>
  <si>
    <t>7950019</t>
  </si>
  <si>
    <t>ИТОГО</t>
  </si>
  <si>
    <t>0105</t>
  </si>
  <si>
    <t>5210607</t>
  </si>
  <si>
    <r>
      <t>Межбюджетные трансферты на осуществление части переданных полномочий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контрольно-счетного органа Анцирского сельсовета контрольно-счетному органу Канского района по осуществлению внешнего муниципального финансового контроля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</si>
</sst>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3" fillId="0" borderId="10" xfId="0" applyNumberFormat="1" applyFont="1" applyBorder="1" applyAlignment="1">
      <alignment vertical="top"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vertical="top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2" fontId="3" fillId="0" borderId="10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justify" vertical="top" wrapText="1"/>
    </xf>
    <xf numFmtId="4" fontId="3" fillId="0" borderId="10" xfId="0" applyNumberFormat="1" applyFont="1" applyBorder="1" applyAlignment="1">
      <alignment vertical="top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4" fontId="6" fillId="0" borderId="10" xfId="0" applyNumberFormat="1" applyFont="1" applyBorder="1" applyAlignment="1">
      <alignment vertical="top"/>
    </xf>
    <xf numFmtId="0" fontId="9" fillId="0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top" wrapText="1" indent="5"/>
    </xf>
    <xf numFmtId="0" fontId="0" fillId="0" borderId="10" xfId="0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SheetLayoutView="100" zoomScalePageLayoutView="0" workbookViewId="0" topLeftCell="A139">
      <selection activeCell="F152" sqref="F152"/>
    </sheetView>
  </sheetViews>
  <sheetFormatPr defaultColWidth="9.00390625" defaultRowHeight="12.75"/>
  <cols>
    <col min="1" max="1" width="5.625" style="0" customWidth="1"/>
    <col min="2" max="2" width="47.25390625" style="0" customWidth="1"/>
    <col min="3" max="3" width="11.125" style="0" customWidth="1"/>
    <col min="4" max="4" width="8.75390625" style="0" customWidth="1"/>
    <col min="5" max="5" width="7.25390625" style="0" customWidth="1"/>
    <col min="6" max="6" width="14.00390625" style="0" customWidth="1"/>
  </cols>
  <sheetData>
    <row r="1" spans="1:6" ht="12.75" customHeight="1">
      <c r="A1" s="1"/>
      <c r="B1" s="2"/>
      <c r="C1" s="20"/>
      <c r="D1" s="46" t="s">
        <v>190</v>
      </c>
      <c r="E1" s="46"/>
      <c r="F1" s="46"/>
    </row>
    <row r="2" spans="1:6" ht="12.75" customHeight="1">
      <c r="A2" s="1"/>
      <c r="B2" s="2"/>
      <c r="C2" s="20"/>
      <c r="D2" s="46" t="s">
        <v>129</v>
      </c>
      <c r="E2" s="46"/>
      <c r="F2" s="46"/>
    </row>
    <row r="3" spans="1:6" ht="12.75" customHeight="1">
      <c r="A3" s="1"/>
      <c r="B3" s="2"/>
      <c r="C3" s="20"/>
      <c r="D3" s="46" t="s">
        <v>130</v>
      </c>
      <c r="E3" s="46"/>
      <c r="F3" s="46"/>
    </row>
    <row r="4" spans="1:6" ht="12.75" customHeight="1">
      <c r="A4" s="1"/>
      <c r="B4" s="2"/>
      <c r="C4" s="20"/>
      <c r="D4" s="46" t="s">
        <v>191</v>
      </c>
      <c r="E4" s="46"/>
      <c r="F4" s="46"/>
    </row>
    <row r="5" spans="1:6" ht="15.75" customHeight="1">
      <c r="A5" s="1"/>
      <c r="B5" s="2"/>
      <c r="C5" s="2"/>
      <c r="D5" s="19"/>
      <c r="E5" s="2"/>
      <c r="F5" s="3"/>
    </row>
    <row r="6" spans="1:6" ht="14.25" customHeight="1">
      <c r="A6" s="1"/>
      <c r="B6" s="2"/>
      <c r="C6" s="2"/>
      <c r="D6" s="2"/>
      <c r="E6" s="2"/>
      <c r="F6" s="4"/>
    </row>
    <row r="7" spans="1:6" ht="15.75" customHeight="1">
      <c r="A7" s="45" t="s">
        <v>124</v>
      </c>
      <c r="B7" s="45"/>
      <c r="C7" s="45"/>
      <c r="D7" s="45"/>
      <c r="E7" s="45"/>
      <c r="F7" s="45"/>
    </row>
    <row r="8" spans="1:6" ht="15.75" customHeight="1">
      <c r="A8" s="45" t="s">
        <v>192</v>
      </c>
      <c r="B8" s="45"/>
      <c r="C8" s="45"/>
      <c r="D8" s="45"/>
      <c r="E8" s="45"/>
      <c r="F8" s="45"/>
    </row>
    <row r="9" spans="1:6" ht="18" customHeight="1">
      <c r="A9" s="10"/>
      <c r="B9" s="11"/>
      <c r="C9" s="11"/>
      <c r="D9" s="11"/>
      <c r="E9" s="11"/>
      <c r="F9" s="12" t="s">
        <v>12</v>
      </c>
    </row>
    <row r="10" spans="1:6" ht="66" customHeight="1">
      <c r="A10" s="16" t="s">
        <v>3</v>
      </c>
      <c r="B10" s="13" t="s">
        <v>5</v>
      </c>
      <c r="C10" s="14" t="s">
        <v>0</v>
      </c>
      <c r="D10" s="14" t="s">
        <v>1</v>
      </c>
      <c r="E10" s="16" t="s">
        <v>2</v>
      </c>
      <c r="F10" s="15" t="s">
        <v>4</v>
      </c>
    </row>
    <row r="11" spans="1:6" ht="15.75" customHeight="1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</row>
    <row r="12" spans="1:6" ht="15" customHeight="1">
      <c r="A12" s="17" t="s">
        <v>13</v>
      </c>
      <c r="B12" s="23" t="s">
        <v>15</v>
      </c>
      <c r="C12" s="17" t="s">
        <v>16</v>
      </c>
      <c r="D12" s="17"/>
      <c r="E12" s="17"/>
      <c r="F12" s="9">
        <f>F13+F17+F21+F29+F32+F36</f>
        <v>3463.77819</v>
      </c>
    </row>
    <row r="13" spans="1:6" ht="28.5" customHeight="1">
      <c r="A13" s="18" t="s">
        <v>13</v>
      </c>
      <c r="B13" s="24" t="s">
        <v>50</v>
      </c>
      <c r="C13" s="18" t="s">
        <v>43</v>
      </c>
      <c r="D13" s="18"/>
      <c r="E13" s="18"/>
      <c r="F13" s="7">
        <f>529603.6/1000</f>
        <v>529.6036</v>
      </c>
    </row>
    <row r="14" spans="1:6" ht="41.25" customHeight="1">
      <c r="A14" s="18" t="s">
        <v>13</v>
      </c>
      <c r="B14" s="24" t="s">
        <v>52</v>
      </c>
      <c r="C14" s="18" t="s">
        <v>43</v>
      </c>
      <c r="D14" s="18" t="s">
        <v>51</v>
      </c>
      <c r="E14" s="18"/>
      <c r="F14" s="7">
        <f>F13</f>
        <v>529.6036</v>
      </c>
    </row>
    <row r="15" spans="1:6" ht="15" customHeight="1">
      <c r="A15" s="18" t="s">
        <v>13</v>
      </c>
      <c r="B15" s="24" t="s">
        <v>53</v>
      </c>
      <c r="C15" s="18" t="s">
        <v>43</v>
      </c>
      <c r="D15" s="18" t="s">
        <v>54</v>
      </c>
      <c r="E15" s="18"/>
      <c r="F15" s="7">
        <f>F14</f>
        <v>529.6036</v>
      </c>
    </row>
    <row r="16" spans="1:6" ht="15" customHeight="1">
      <c r="A16" s="18" t="s">
        <v>13</v>
      </c>
      <c r="B16" s="24" t="s">
        <v>55</v>
      </c>
      <c r="C16" s="18" t="s">
        <v>43</v>
      </c>
      <c r="D16" s="18" t="s">
        <v>54</v>
      </c>
      <c r="E16" s="18" t="s">
        <v>56</v>
      </c>
      <c r="F16" s="7">
        <f>F15</f>
        <v>529.6036</v>
      </c>
    </row>
    <row r="17" spans="1:6" ht="40.5" customHeight="1">
      <c r="A17" s="18" t="s">
        <v>13</v>
      </c>
      <c r="B17" s="24" t="s">
        <v>57</v>
      </c>
      <c r="C17" s="18" t="s">
        <v>58</v>
      </c>
      <c r="D17" s="18"/>
      <c r="E17" s="18"/>
      <c r="F17" s="7">
        <f>139241.09/1000</f>
        <v>139.24108999999999</v>
      </c>
    </row>
    <row r="18" spans="1:6" ht="41.25" customHeight="1">
      <c r="A18" s="18" t="s">
        <v>13</v>
      </c>
      <c r="B18" s="24" t="s">
        <v>52</v>
      </c>
      <c r="C18" s="18" t="s">
        <v>58</v>
      </c>
      <c r="D18" s="18" t="s">
        <v>51</v>
      </c>
      <c r="E18" s="18"/>
      <c r="F18" s="7">
        <f>F17</f>
        <v>139.24108999999999</v>
      </c>
    </row>
    <row r="19" spans="1:6" ht="25.5">
      <c r="A19" s="18" t="s">
        <v>13</v>
      </c>
      <c r="B19" s="24" t="s">
        <v>59</v>
      </c>
      <c r="C19" s="18" t="s">
        <v>58</v>
      </c>
      <c r="D19" s="18" t="s">
        <v>60</v>
      </c>
      <c r="E19" s="18"/>
      <c r="F19" s="7">
        <f>F18</f>
        <v>139.24108999999999</v>
      </c>
    </row>
    <row r="20" spans="1:6" ht="15" customHeight="1">
      <c r="A20" s="18" t="s">
        <v>13</v>
      </c>
      <c r="B20" s="24" t="s">
        <v>55</v>
      </c>
      <c r="C20" s="18" t="s">
        <v>58</v>
      </c>
      <c r="D20" s="18" t="s">
        <v>60</v>
      </c>
      <c r="E20" s="18" t="s">
        <v>56</v>
      </c>
      <c r="F20" s="7">
        <f>F19</f>
        <v>139.24108999999999</v>
      </c>
    </row>
    <row r="21" spans="1:6" ht="41.25" customHeight="1">
      <c r="A21" s="18" t="s">
        <v>13</v>
      </c>
      <c r="B21" s="24" t="s">
        <v>17</v>
      </c>
      <c r="C21" s="18" t="s">
        <v>18</v>
      </c>
      <c r="D21" s="18"/>
      <c r="E21" s="18"/>
      <c r="F21" s="34">
        <f>F22+F26</f>
        <v>1918.55078</v>
      </c>
    </row>
    <row r="22" spans="1:6" ht="40.5" customHeight="1">
      <c r="A22" s="18" t="s">
        <v>13</v>
      </c>
      <c r="B22" s="24" t="s">
        <v>52</v>
      </c>
      <c r="C22" s="18" t="s">
        <v>18</v>
      </c>
      <c r="D22" s="18" t="s">
        <v>51</v>
      </c>
      <c r="E22" s="18"/>
      <c r="F22" s="7">
        <f>1895508.98/1000</f>
        <v>1895.50898</v>
      </c>
    </row>
    <row r="23" spans="1:6" ht="15" customHeight="1">
      <c r="A23" s="18" t="s">
        <v>13</v>
      </c>
      <c r="B23" s="24" t="s">
        <v>20</v>
      </c>
      <c r="C23" s="18" t="s">
        <v>18</v>
      </c>
      <c r="D23" s="18" t="s">
        <v>61</v>
      </c>
      <c r="E23" s="18"/>
      <c r="F23" s="7">
        <f>F22</f>
        <v>1895.50898</v>
      </c>
    </row>
    <row r="24" spans="1:6" ht="15" customHeight="1">
      <c r="A24" s="18" t="s">
        <v>13</v>
      </c>
      <c r="B24" s="24" t="s">
        <v>62</v>
      </c>
      <c r="C24" s="18" t="s">
        <v>18</v>
      </c>
      <c r="D24" s="18" t="s">
        <v>63</v>
      </c>
      <c r="E24" s="18"/>
      <c r="F24" s="7">
        <f>F23</f>
        <v>1895.50898</v>
      </c>
    </row>
    <row r="25" spans="1:6" ht="15" customHeight="1">
      <c r="A25" s="18" t="s">
        <v>13</v>
      </c>
      <c r="B25" s="24" t="s">
        <v>55</v>
      </c>
      <c r="C25" s="18" t="s">
        <v>18</v>
      </c>
      <c r="D25" s="18" t="s">
        <v>63</v>
      </c>
      <c r="E25" s="18" t="s">
        <v>56</v>
      </c>
      <c r="F25" s="7">
        <f>F24</f>
        <v>1895.50898</v>
      </c>
    </row>
    <row r="26" spans="1:6" ht="78" customHeight="1">
      <c r="A26" s="18" t="s">
        <v>13</v>
      </c>
      <c r="B26" s="27" t="s">
        <v>83</v>
      </c>
      <c r="C26" s="18" t="s">
        <v>18</v>
      </c>
      <c r="D26" s="18" t="s">
        <v>84</v>
      </c>
      <c r="E26" s="18"/>
      <c r="F26" s="7">
        <f>23041.8/1000</f>
        <v>23.0418</v>
      </c>
    </row>
    <row r="27" spans="1:6" ht="67.5" customHeight="1">
      <c r="A27" s="18" t="s">
        <v>13</v>
      </c>
      <c r="B27" s="37" t="s">
        <v>209</v>
      </c>
      <c r="C27" s="18" t="s">
        <v>18</v>
      </c>
      <c r="D27" s="18" t="s">
        <v>208</v>
      </c>
      <c r="E27" s="18"/>
      <c r="F27" s="7">
        <f>F26</f>
        <v>23.0418</v>
      </c>
    </row>
    <row r="28" spans="1:6" ht="15" customHeight="1">
      <c r="A28" s="18" t="s">
        <v>13</v>
      </c>
      <c r="B28" s="24" t="s">
        <v>75</v>
      </c>
      <c r="C28" s="18" t="s">
        <v>18</v>
      </c>
      <c r="D28" s="18" t="s">
        <v>208</v>
      </c>
      <c r="E28" s="18" t="s">
        <v>74</v>
      </c>
      <c r="F28" s="7">
        <f>F27</f>
        <v>23.0418</v>
      </c>
    </row>
    <row r="29" spans="1:6" ht="12.75">
      <c r="A29" s="18" t="s">
        <v>13</v>
      </c>
      <c r="B29" s="29" t="s">
        <v>195</v>
      </c>
      <c r="C29" s="18" t="s">
        <v>196</v>
      </c>
      <c r="D29" s="18"/>
      <c r="E29" s="18"/>
      <c r="F29" s="7">
        <v>40</v>
      </c>
    </row>
    <row r="30" spans="1:6" ht="12.75">
      <c r="A30" s="18" t="s">
        <v>13</v>
      </c>
      <c r="B30" s="29" t="s">
        <v>197</v>
      </c>
      <c r="C30" s="18" t="s">
        <v>196</v>
      </c>
      <c r="D30" s="18" t="s">
        <v>198</v>
      </c>
      <c r="E30" s="18"/>
      <c r="F30" s="7">
        <f>F29</f>
        <v>40</v>
      </c>
    </row>
    <row r="31" spans="1:6" ht="25.5">
      <c r="A31" s="18" t="s">
        <v>13</v>
      </c>
      <c r="B31" s="29" t="s">
        <v>55</v>
      </c>
      <c r="C31" s="18" t="s">
        <v>196</v>
      </c>
      <c r="D31" s="18" t="s">
        <v>198</v>
      </c>
      <c r="E31" s="18" t="s">
        <v>56</v>
      </c>
      <c r="F31" s="7">
        <f>F30</f>
        <v>40</v>
      </c>
    </row>
    <row r="32" spans="1:6" ht="15" customHeight="1">
      <c r="A32" s="18" t="s">
        <v>13</v>
      </c>
      <c r="B32" s="24" t="s">
        <v>21</v>
      </c>
      <c r="C32" s="18" t="s">
        <v>134</v>
      </c>
      <c r="D32" s="18"/>
      <c r="E32" s="18"/>
      <c r="F32" s="7">
        <v>10</v>
      </c>
    </row>
    <row r="33" spans="1:6" ht="15" customHeight="1">
      <c r="A33" s="18" t="s">
        <v>13</v>
      </c>
      <c r="B33" s="24" t="s">
        <v>21</v>
      </c>
      <c r="C33" s="18" t="s">
        <v>134</v>
      </c>
      <c r="D33" s="18" t="s">
        <v>22</v>
      </c>
      <c r="E33" s="18"/>
      <c r="F33" s="7">
        <v>10</v>
      </c>
    </row>
    <row r="34" spans="1:6" ht="15" customHeight="1">
      <c r="A34" s="18" t="s">
        <v>13</v>
      </c>
      <c r="B34" s="25" t="s">
        <v>66</v>
      </c>
      <c r="C34" s="18" t="s">
        <v>134</v>
      </c>
      <c r="D34" s="18" t="s">
        <v>64</v>
      </c>
      <c r="E34" s="18"/>
      <c r="F34" s="7">
        <v>10</v>
      </c>
    </row>
    <row r="35" spans="1:6" ht="15" customHeight="1">
      <c r="A35" s="18" t="s">
        <v>13</v>
      </c>
      <c r="B35" s="26" t="s">
        <v>67</v>
      </c>
      <c r="C35" s="18" t="s">
        <v>134</v>
      </c>
      <c r="D35" s="18" t="s">
        <v>64</v>
      </c>
      <c r="E35" s="18" t="s">
        <v>65</v>
      </c>
      <c r="F35" s="7">
        <v>10</v>
      </c>
    </row>
    <row r="36" spans="1:6" ht="15" customHeight="1">
      <c r="A36" s="18" t="s">
        <v>13</v>
      </c>
      <c r="B36" s="24" t="s">
        <v>45</v>
      </c>
      <c r="C36" s="18" t="s">
        <v>135</v>
      </c>
      <c r="D36" s="18"/>
      <c r="E36" s="18"/>
      <c r="F36" s="7">
        <f>F37+F40+F42+F48+F45</f>
        <v>826.3827200000001</v>
      </c>
    </row>
    <row r="37" spans="1:6" ht="27" customHeight="1">
      <c r="A37" s="18" t="s">
        <v>13</v>
      </c>
      <c r="B37" s="24" t="s">
        <v>46</v>
      </c>
      <c r="C37" s="18" t="s">
        <v>135</v>
      </c>
      <c r="D37" s="18" t="s">
        <v>44</v>
      </c>
      <c r="E37" s="18"/>
      <c r="F37" s="7">
        <f>860/1000</f>
        <v>0.86</v>
      </c>
    </row>
    <row r="38" spans="1:6" ht="15" customHeight="1">
      <c r="A38" s="18" t="s">
        <v>13</v>
      </c>
      <c r="B38" s="24" t="s">
        <v>47</v>
      </c>
      <c r="C38" s="18" t="s">
        <v>135</v>
      </c>
      <c r="D38" s="18" t="s">
        <v>68</v>
      </c>
      <c r="E38" s="18"/>
      <c r="F38" s="7">
        <f>F37</f>
        <v>0.86</v>
      </c>
    </row>
    <row r="39" spans="1:6" ht="15.75" customHeight="1">
      <c r="A39" s="18" t="s">
        <v>13</v>
      </c>
      <c r="B39" s="24" t="s">
        <v>55</v>
      </c>
      <c r="C39" s="18" t="s">
        <v>135</v>
      </c>
      <c r="D39" s="18" t="s">
        <v>68</v>
      </c>
      <c r="E39" s="18" t="s">
        <v>56</v>
      </c>
      <c r="F39" s="7">
        <f>F38</f>
        <v>0.86</v>
      </c>
    </row>
    <row r="40" spans="1:6" ht="27.75" customHeight="1">
      <c r="A40" s="18" t="s">
        <v>13</v>
      </c>
      <c r="B40" s="24" t="s">
        <v>127</v>
      </c>
      <c r="C40" s="18" t="s">
        <v>135</v>
      </c>
      <c r="D40" s="18" t="s">
        <v>128</v>
      </c>
      <c r="E40" s="18"/>
      <c r="F40" s="7">
        <v>34.4</v>
      </c>
    </row>
    <row r="41" spans="1:6" ht="15" customHeight="1">
      <c r="A41" s="18" t="s">
        <v>13</v>
      </c>
      <c r="B41" s="24" t="s">
        <v>55</v>
      </c>
      <c r="C41" s="18" t="s">
        <v>135</v>
      </c>
      <c r="D41" s="18" t="s">
        <v>128</v>
      </c>
      <c r="E41" s="18" t="s">
        <v>56</v>
      </c>
      <c r="F41" s="7">
        <f>F40</f>
        <v>34.4</v>
      </c>
    </row>
    <row r="42" spans="1:6" ht="15" customHeight="1">
      <c r="A42" s="18" t="s">
        <v>13</v>
      </c>
      <c r="B42" s="24" t="s">
        <v>118</v>
      </c>
      <c r="C42" s="18" t="s">
        <v>135</v>
      </c>
      <c r="D42" s="18" t="s">
        <v>116</v>
      </c>
      <c r="E42" s="18"/>
      <c r="F42" s="7">
        <f>740451.3/1000</f>
        <v>740.4513000000001</v>
      </c>
    </row>
    <row r="43" spans="1:6" ht="15" customHeight="1">
      <c r="A43" s="18" t="s">
        <v>13</v>
      </c>
      <c r="B43" s="24" t="s">
        <v>119</v>
      </c>
      <c r="C43" s="18" t="s">
        <v>135</v>
      </c>
      <c r="D43" s="18" t="s">
        <v>117</v>
      </c>
      <c r="E43" s="18"/>
      <c r="F43" s="7">
        <f>F42</f>
        <v>740.4513000000001</v>
      </c>
    </row>
    <row r="44" spans="1:6" ht="15" customHeight="1">
      <c r="A44" s="18" t="s">
        <v>13</v>
      </c>
      <c r="B44" s="24" t="s">
        <v>160</v>
      </c>
      <c r="C44" s="18" t="s">
        <v>135</v>
      </c>
      <c r="D44" s="18" t="s">
        <v>117</v>
      </c>
      <c r="E44" s="18" t="s">
        <v>79</v>
      </c>
      <c r="F44" s="7">
        <f>F43</f>
        <v>740.4513000000001</v>
      </c>
    </row>
    <row r="45" spans="1:6" ht="78.75" customHeight="1">
      <c r="A45" s="18" t="s">
        <v>13</v>
      </c>
      <c r="B45" s="27" t="s">
        <v>83</v>
      </c>
      <c r="C45" s="18" t="s">
        <v>135</v>
      </c>
      <c r="D45" s="18" t="s">
        <v>84</v>
      </c>
      <c r="E45" s="18"/>
      <c r="F45" s="7">
        <f>F46</f>
        <v>43.571419999999996</v>
      </c>
    </row>
    <row r="46" spans="1:6" ht="120.75" customHeight="1">
      <c r="A46" s="18" t="s">
        <v>13</v>
      </c>
      <c r="B46" s="27" t="s">
        <v>96</v>
      </c>
      <c r="C46" s="18" t="s">
        <v>135</v>
      </c>
      <c r="D46" s="18" t="s">
        <v>93</v>
      </c>
      <c r="E46" s="18"/>
      <c r="F46" s="7">
        <f>43571.42/1000</f>
        <v>43.571419999999996</v>
      </c>
    </row>
    <row r="47" spans="1:6" ht="15" customHeight="1">
      <c r="A47" s="18" t="s">
        <v>13</v>
      </c>
      <c r="B47" s="24" t="s">
        <v>75</v>
      </c>
      <c r="C47" s="18" t="s">
        <v>135</v>
      </c>
      <c r="D47" s="18" t="s">
        <v>93</v>
      </c>
      <c r="E47" s="18" t="s">
        <v>74</v>
      </c>
      <c r="F47" s="7">
        <f>F46</f>
        <v>43.571419999999996</v>
      </c>
    </row>
    <row r="48" spans="1:6" ht="15" customHeight="1">
      <c r="A48" s="18" t="s">
        <v>13</v>
      </c>
      <c r="B48" s="24" t="s">
        <v>122</v>
      </c>
      <c r="C48" s="18" t="s">
        <v>135</v>
      </c>
      <c r="D48" s="18" t="s">
        <v>120</v>
      </c>
      <c r="E48" s="18"/>
      <c r="F48" s="7">
        <f>7100/1000</f>
        <v>7.1</v>
      </c>
    </row>
    <row r="49" spans="1:6" ht="26.25" customHeight="1">
      <c r="A49" s="18" t="s">
        <v>13</v>
      </c>
      <c r="B49" s="24" t="s">
        <v>123</v>
      </c>
      <c r="C49" s="18" t="s">
        <v>135</v>
      </c>
      <c r="D49" s="18" t="s">
        <v>121</v>
      </c>
      <c r="E49" s="18"/>
      <c r="F49" s="7">
        <f>F48</f>
        <v>7.1</v>
      </c>
    </row>
    <row r="50" spans="1:6" ht="15" customHeight="1">
      <c r="A50" s="18" t="s">
        <v>13</v>
      </c>
      <c r="B50" s="24" t="s">
        <v>55</v>
      </c>
      <c r="C50" s="18" t="s">
        <v>135</v>
      </c>
      <c r="D50" s="18" t="s">
        <v>121</v>
      </c>
      <c r="E50" s="18" t="s">
        <v>56</v>
      </c>
      <c r="F50" s="7">
        <f>F49</f>
        <v>7.1</v>
      </c>
    </row>
    <row r="51" spans="1:6" ht="15" customHeight="1">
      <c r="A51" s="17" t="s">
        <v>13</v>
      </c>
      <c r="B51" s="23" t="s">
        <v>23</v>
      </c>
      <c r="C51" s="17" t="s">
        <v>24</v>
      </c>
      <c r="D51" s="17"/>
      <c r="E51" s="17"/>
      <c r="F51" s="9">
        <f>F52</f>
        <v>87.1</v>
      </c>
    </row>
    <row r="52" spans="1:6" ht="15" customHeight="1">
      <c r="A52" s="18" t="s">
        <v>13</v>
      </c>
      <c r="B52" s="24" t="s">
        <v>25</v>
      </c>
      <c r="C52" s="18" t="s">
        <v>69</v>
      </c>
      <c r="D52" s="18"/>
      <c r="E52" s="18"/>
      <c r="F52" s="7">
        <f>87100/1000</f>
        <v>87.1</v>
      </c>
    </row>
    <row r="53" spans="1:6" ht="15" customHeight="1">
      <c r="A53" s="18" t="s">
        <v>13</v>
      </c>
      <c r="B53" s="24" t="s">
        <v>70</v>
      </c>
      <c r="C53" s="18" t="s">
        <v>69</v>
      </c>
      <c r="D53" s="18" t="s">
        <v>19</v>
      </c>
      <c r="E53" s="18"/>
      <c r="F53" s="7">
        <f>F52</f>
        <v>87.1</v>
      </c>
    </row>
    <row r="54" spans="1:6" ht="26.25" customHeight="1">
      <c r="A54" s="18" t="s">
        <v>13</v>
      </c>
      <c r="B54" s="24" t="s">
        <v>26</v>
      </c>
      <c r="C54" s="18" t="s">
        <v>69</v>
      </c>
      <c r="D54" s="18" t="s">
        <v>71</v>
      </c>
      <c r="E54" s="18"/>
      <c r="F54" s="7">
        <f>F53</f>
        <v>87.1</v>
      </c>
    </row>
    <row r="55" spans="1:6" ht="15.75" customHeight="1">
      <c r="A55" s="18" t="s">
        <v>13</v>
      </c>
      <c r="B55" s="24" t="s">
        <v>55</v>
      </c>
      <c r="C55" s="18" t="s">
        <v>69</v>
      </c>
      <c r="D55" s="18" t="s">
        <v>71</v>
      </c>
      <c r="E55" s="18" t="s">
        <v>56</v>
      </c>
      <c r="F55" s="7">
        <f>F54</f>
        <v>87.1</v>
      </c>
    </row>
    <row r="56" spans="1:6" ht="25.5" customHeight="1">
      <c r="A56" s="17" t="s">
        <v>13</v>
      </c>
      <c r="B56" s="23" t="s">
        <v>154</v>
      </c>
      <c r="C56" s="17" t="s">
        <v>155</v>
      </c>
      <c r="D56" s="17"/>
      <c r="E56" s="17"/>
      <c r="F56" s="9">
        <f>F57</f>
        <v>11.288</v>
      </c>
    </row>
    <row r="57" spans="1:6" ht="15" customHeight="1">
      <c r="A57" s="18" t="s">
        <v>13</v>
      </c>
      <c r="B57" s="30" t="s">
        <v>164</v>
      </c>
      <c r="C57" s="31" t="s">
        <v>156</v>
      </c>
      <c r="D57" s="31" t="s">
        <v>165</v>
      </c>
      <c r="E57" s="18"/>
      <c r="F57" s="7">
        <f>11288/1000</f>
        <v>11.288</v>
      </c>
    </row>
    <row r="58" spans="1:6" ht="25.5" customHeight="1">
      <c r="A58" s="18" t="s">
        <v>13</v>
      </c>
      <c r="B58" s="24" t="s">
        <v>157</v>
      </c>
      <c r="C58" s="18" t="s">
        <v>156</v>
      </c>
      <c r="D58" s="18" t="s">
        <v>158</v>
      </c>
      <c r="E58" s="18"/>
      <c r="F58" s="7">
        <v>11.288</v>
      </c>
    </row>
    <row r="59" spans="1:6" ht="15" customHeight="1">
      <c r="A59" s="18" t="s">
        <v>13</v>
      </c>
      <c r="B59" s="24" t="s">
        <v>55</v>
      </c>
      <c r="C59" s="18" t="s">
        <v>156</v>
      </c>
      <c r="D59" s="18" t="s">
        <v>158</v>
      </c>
      <c r="E59" s="18" t="s">
        <v>56</v>
      </c>
      <c r="F59" s="7">
        <v>11.288</v>
      </c>
    </row>
    <row r="60" spans="1:6" ht="15" customHeight="1">
      <c r="A60" s="17" t="s">
        <v>13</v>
      </c>
      <c r="B60" s="23" t="s">
        <v>166</v>
      </c>
      <c r="C60" s="17" t="s">
        <v>167</v>
      </c>
      <c r="D60" s="18"/>
      <c r="E60" s="18"/>
      <c r="F60" s="8">
        <f>F61+F66</f>
        <v>58</v>
      </c>
    </row>
    <row r="61" spans="1:6" ht="15" customHeight="1">
      <c r="A61" s="18" t="s">
        <v>13</v>
      </c>
      <c r="B61" s="32" t="s">
        <v>168</v>
      </c>
      <c r="C61" s="18" t="s">
        <v>169</v>
      </c>
      <c r="D61" s="18"/>
      <c r="E61" s="18"/>
      <c r="F61" s="34">
        <f>F62</f>
        <v>10</v>
      </c>
    </row>
    <row r="62" spans="1:6" ht="15" customHeight="1">
      <c r="A62" s="18" t="s">
        <v>13</v>
      </c>
      <c r="B62" s="32" t="s">
        <v>184</v>
      </c>
      <c r="C62" s="18" t="s">
        <v>169</v>
      </c>
      <c r="D62" s="18" t="s">
        <v>185</v>
      </c>
      <c r="E62" s="18"/>
      <c r="F62" s="34">
        <v>10</v>
      </c>
    </row>
    <row r="63" spans="1:6" ht="15" customHeight="1">
      <c r="A63" s="18" t="s">
        <v>13</v>
      </c>
      <c r="B63" s="32" t="s">
        <v>186</v>
      </c>
      <c r="C63" s="18" t="s">
        <v>169</v>
      </c>
      <c r="D63" s="18" t="s">
        <v>187</v>
      </c>
      <c r="E63" s="18"/>
      <c r="F63" s="34">
        <f>F62</f>
        <v>10</v>
      </c>
    </row>
    <row r="64" spans="1:6" ht="30" customHeight="1">
      <c r="A64" s="18" t="s">
        <v>13</v>
      </c>
      <c r="B64" s="35" t="s">
        <v>188</v>
      </c>
      <c r="C64" s="18" t="s">
        <v>169</v>
      </c>
      <c r="D64" s="18" t="s">
        <v>189</v>
      </c>
      <c r="E64" s="18"/>
      <c r="F64" s="34">
        <f>F63</f>
        <v>10</v>
      </c>
    </row>
    <row r="65" spans="1:6" ht="12.75" customHeight="1">
      <c r="A65" s="18" t="s">
        <v>13</v>
      </c>
      <c r="B65" s="24" t="s">
        <v>55</v>
      </c>
      <c r="C65" s="18" t="s">
        <v>169</v>
      </c>
      <c r="D65" s="18" t="s">
        <v>189</v>
      </c>
      <c r="E65" s="18" t="s">
        <v>56</v>
      </c>
      <c r="F65" s="34">
        <f>F64</f>
        <v>10</v>
      </c>
    </row>
    <row r="66" spans="1:6" ht="15" customHeight="1">
      <c r="A66" s="18" t="s">
        <v>13</v>
      </c>
      <c r="B66" s="32" t="s">
        <v>176</v>
      </c>
      <c r="C66" s="18" t="s">
        <v>177</v>
      </c>
      <c r="D66" s="18"/>
      <c r="E66" s="18"/>
      <c r="F66" s="7">
        <v>48</v>
      </c>
    </row>
    <row r="67" spans="1:6" ht="15" customHeight="1">
      <c r="A67" s="18" t="s">
        <v>13</v>
      </c>
      <c r="B67" s="33" t="s">
        <v>178</v>
      </c>
      <c r="C67" s="18" t="s">
        <v>177</v>
      </c>
      <c r="D67" s="18" t="s">
        <v>179</v>
      </c>
      <c r="E67" s="18"/>
      <c r="F67" s="7">
        <f>F66</f>
        <v>48</v>
      </c>
    </row>
    <row r="68" spans="1:6" ht="15" customHeight="1">
      <c r="A68" s="18" t="s">
        <v>13</v>
      </c>
      <c r="B68" s="24" t="s">
        <v>55</v>
      </c>
      <c r="C68" s="18" t="s">
        <v>177</v>
      </c>
      <c r="D68" s="18" t="s">
        <v>179</v>
      </c>
      <c r="E68" s="18" t="s">
        <v>56</v>
      </c>
      <c r="F68" s="7">
        <f>F67</f>
        <v>48</v>
      </c>
    </row>
    <row r="69" spans="1:6" ht="15" customHeight="1">
      <c r="A69" s="17" t="s">
        <v>13</v>
      </c>
      <c r="B69" s="23" t="s">
        <v>27</v>
      </c>
      <c r="C69" s="17" t="s">
        <v>28</v>
      </c>
      <c r="D69" s="17"/>
      <c r="E69" s="17"/>
      <c r="F69" s="9">
        <f>F70+F74+F78+F94</f>
        <v>416.5912</v>
      </c>
    </row>
    <row r="70" spans="1:6" ht="15" customHeight="1">
      <c r="A70" s="18" t="s">
        <v>13</v>
      </c>
      <c r="B70" s="24" t="s">
        <v>140</v>
      </c>
      <c r="C70" s="18" t="s">
        <v>141</v>
      </c>
      <c r="D70" s="18"/>
      <c r="E70" s="18"/>
      <c r="F70" s="7">
        <f>103525/1000</f>
        <v>103.525</v>
      </c>
    </row>
    <row r="71" spans="1:6" ht="15" customHeight="1">
      <c r="A71" s="18" t="s">
        <v>13</v>
      </c>
      <c r="B71" s="24" t="s">
        <v>142</v>
      </c>
      <c r="C71" s="18" t="s">
        <v>141</v>
      </c>
      <c r="D71" s="18" t="s">
        <v>143</v>
      </c>
      <c r="E71" s="18"/>
      <c r="F71" s="7">
        <v>103.525</v>
      </c>
    </row>
    <row r="72" spans="1:6" ht="15" customHeight="1">
      <c r="A72" s="18" t="s">
        <v>13</v>
      </c>
      <c r="B72" s="24" t="s">
        <v>144</v>
      </c>
      <c r="C72" s="18" t="s">
        <v>141</v>
      </c>
      <c r="D72" s="18" t="s">
        <v>145</v>
      </c>
      <c r="E72" s="18"/>
      <c r="F72" s="7">
        <f>F71</f>
        <v>103.525</v>
      </c>
    </row>
    <row r="73" spans="1:6" ht="15" customHeight="1">
      <c r="A73" s="18" t="s">
        <v>13</v>
      </c>
      <c r="B73" s="24" t="s">
        <v>55</v>
      </c>
      <c r="C73" s="18" t="s">
        <v>141</v>
      </c>
      <c r="D73" s="18" t="s">
        <v>145</v>
      </c>
      <c r="E73" s="18" t="s">
        <v>56</v>
      </c>
      <c r="F73" s="7">
        <f>F72</f>
        <v>103.525</v>
      </c>
    </row>
    <row r="74" spans="1:6" ht="15" customHeight="1">
      <c r="A74" s="18" t="s">
        <v>13</v>
      </c>
      <c r="B74" s="24" t="s">
        <v>170</v>
      </c>
      <c r="C74" s="18" t="s">
        <v>171</v>
      </c>
      <c r="D74" s="18"/>
      <c r="E74" s="18"/>
      <c r="F74" s="7">
        <v>18</v>
      </c>
    </row>
    <row r="75" spans="1:6" ht="15" customHeight="1">
      <c r="A75" s="18" t="s">
        <v>13</v>
      </c>
      <c r="B75" s="24" t="s">
        <v>172</v>
      </c>
      <c r="C75" s="18" t="s">
        <v>171</v>
      </c>
      <c r="D75" s="18" t="s">
        <v>173</v>
      </c>
      <c r="E75" s="18"/>
      <c r="F75" s="7">
        <f>F74</f>
        <v>18</v>
      </c>
    </row>
    <row r="76" spans="1:6" ht="15" customHeight="1">
      <c r="A76" s="18" t="s">
        <v>13</v>
      </c>
      <c r="B76" s="24" t="s">
        <v>174</v>
      </c>
      <c r="C76" s="18" t="s">
        <v>171</v>
      </c>
      <c r="D76" s="18" t="s">
        <v>175</v>
      </c>
      <c r="E76" s="18"/>
      <c r="F76" s="7">
        <f>F75</f>
        <v>18</v>
      </c>
    </row>
    <row r="77" spans="1:6" ht="15" customHeight="1">
      <c r="A77" s="18" t="s">
        <v>13</v>
      </c>
      <c r="B77" s="24" t="s">
        <v>55</v>
      </c>
      <c r="C77" s="18" t="s">
        <v>171</v>
      </c>
      <c r="D77" s="18" t="s">
        <v>175</v>
      </c>
      <c r="E77" s="18" t="s">
        <v>56</v>
      </c>
      <c r="F77" s="7">
        <f>F76</f>
        <v>18</v>
      </c>
    </row>
    <row r="78" spans="1:6" ht="15" customHeight="1">
      <c r="A78" s="18" t="s">
        <v>13</v>
      </c>
      <c r="B78" s="24" t="s">
        <v>48</v>
      </c>
      <c r="C78" s="18" t="s">
        <v>72</v>
      </c>
      <c r="D78" s="18"/>
      <c r="E78" s="18"/>
      <c r="F78" s="7">
        <f>F79+F82</f>
        <v>225.5862</v>
      </c>
    </row>
    <row r="79" spans="1:6" ht="79.5" customHeight="1">
      <c r="A79" s="18" t="s">
        <v>13</v>
      </c>
      <c r="B79" s="27" t="s">
        <v>83</v>
      </c>
      <c r="C79" s="18" t="s">
        <v>72</v>
      </c>
      <c r="D79" s="18" t="s">
        <v>84</v>
      </c>
      <c r="E79" s="18"/>
      <c r="F79" s="7">
        <v>20</v>
      </c>
    </row>
    <row r="80" spans="1:6" ht="39" customHeight="1">
      <c r="A80" s="18" t="s">
        <v>13</v>
      </c>
      <c r="B80" s="27" t="s">
        <v>139</v>
      </c>
      <c r="C80" s="18" t="s">
        <v>72</v>
      </c>
      <c r="D80" s="18" t="s">
        <v>162</v>
      </c>
      <c r="F80" s="7">
        <f>F79</f>
        <v>20</v>
      </c>
    </row>
    <row r="81" spans="1:6" ht="15.75" customHeight="1">
      <c r="A81" s="18" t="s">
        <v>13</v>
      </c>
      <c r="B81" s="24" t="s">
        <v>75</v>
      </c>
      <c r="C81" s="18" t="s">
        <v>72</v>
      </c>
      <c r="D81" s="18" t="s">
        <v>162</v>
      </c>
      <c r="E81" s="18" t="s">
        <v>74</v>
      </c>
      <c r="F81" s="7">
        <f>F80</f>
        <v>20</v>
      </c>
    </row>
    <row r="82" spans="1:6" ht="15.75" customHeight="1">
      <c r="A82" s="18" t="s">
        <v>13</v>
      </c>
      <c r="B82" s="24" t="s">
        <v>48</v>
      </c>
      <c r="C82" s="18" t="s">
        <v>72</v>
      </c>
      <c r="D82" s="18" t="s">
        <v>163</v>
      </c>
      <c r="E82" s="18"/>
      <c r="F82" s="7">
        <f>F83+F85+F87+F89+F91</f>
        <v>205.5862</v>
      </c>
    </row>
    <row r="83" spans="1:6" ht="15.75" customHeight="1">
      <c r="A83" s="18" t="s">
        <v>13</v>
      </c>
      <c r="B83" s="24" t="s">
        <v>49</v>
      </c>
      <c r="C83" s="18" t="s">
        <v>72</v>
      </c>
      <c r="D83" s="18" t="s">
        <v>73</v>
      </c>
      <c r="E83" s="18"/>
      <c r="F83" s="7">
        <f>F84</f>
        <v>117.008</v>
      </c>
    </row>
    <row r="84" spans="1:6" ht="15.75" customHeight="1">
      <c r="A84" s="18" t="s">
        <v>13</v>
      </c>
      <c r="B84" s="24" t="s">
        <v>55</v>
      </c>
      <c r="C84" s="18" t="s">
        <v>72</v>
      </c>
      <c r="D84" s="18" t="s">
        <v>73</v>
      </c>
      <c r="E84" s="18" t="s">
        <v>56</v>
      </c>
      <c r="F84" s="7">
        <f>117008/1000</f>
        <v>117.008</v>
      </c>
    </row>
    <row r="85" spans="1:6" ht="38.25">
      <c r="A85" s="18" t="s">
        <v>13</v>
      </c>
      <c r="B85" s="24" t="s">
        <v>199</v>
      </c>
      <c r="C85" s="18" t="s">
        <v>72</v>
      </c>
      <c r="D85" s="18" t="s">
        <v>131</v>
      </c>
      <c r="E85" s="18"/>
      <c r="F85" s="7">
        <f>15000/1000</f>
        <v>15</v>
      </c>
    </row>
    <row r="86" spans="1:6" ht="15" customHeight="1">
      <c r="A86" s="18" t="s">
        <v>13</v>
      </c>
      <c r="B86" s="24" t="s">
        <v>55</v>
      </c>
      <c r="C86" s="18" t="s">
        <v>72</v>
      </c>
      <c r="D86" s="18" t="s">
        <v>131</v>
      </c>
      <c r="E86" s="18" t="s">
        <v>56</v>
      </c>
      <c r="F86" s="7">
        <f>F85</f>
        <v>15</v>
      </c>
    </row>
    <row r="87" spans="1:6" ht="15.75" customHeight="1">
      <c r="A87" s="18"/>
      <c r="B87" s="24" t="s">
        <v>193</v>
      </c>
      <c r="C87" s="18" t="s">
        <v>72</v>
      </c>
      <c r="D87" s="18" t="s">
        <v>194</v>
      </c>
      <c r="E87" s="18"/>
      <c r="F87" s="7">
        <v>3</v>
      </c>
    </row>
    <row r="88" spans="1:6" ht="15.75" customHeight="1">
      <c r="A88" s="18" t="s">
        <v>13</v>
      </c>
      <c r="B88" s="24" t="s">
        <v>55</v>
      </c>
      <c r="C88" s="18" t="s">
        <v>72</v>
      </c>
      <c r="D88" s="18" t="s">
        <v>194</v>
      </c>
      <c r="E88" s="18" t="s">
        <v>56</v>
      </c>
      <c r="F88" s="7">
        <f>F87</f>
        <v>3</v>
      </c>
    </row>
    <row r="89" spans="1:6" ht="25.5">
      <c r="A89" s="18" t="s">
        <v>13</v>
      </c>
      <c r="B89" s="24" t="s">
        <v>126</v>
      </c>
      <c r="C89" s="18" t="s">
        <v>72</v>
      </c>
      <c r="D89" s="18" t="s">
        <v>132</v>
      </c>
      <c r="E89" s="18"/>
      <c r="F89" s="7">
        <f>14978.2/1000</f>
        <v>14.978200000000001</v>
      </c>
    </row>
    <row r="90" spans="1:6" ht="15" customHeight="1">
      <c r="A90" s="18" t="s">
        <v>13</v>
      </c>
      <c r="B90" s="24" t="s">
        <v>55</v>
      </c>
      <c r="C90" s="18" t="s">
        <v>72</v>
      </c>
      <c r="D90" s="18" t="s">
        <v>132</v>
      </c>
      <c r="E90" s="18" t="s">
        <v>56</v>
      </c>
      <c r="F90" s="7">
        <f>F89</f>
        <v>14.978200000000001</v>
      </c>
    </row>
    <row r="91" spans="1:6" ht="25.5" customHeight="1">
      <c r="A91" s="18" t="s">
        <v>13</v>
      </c>
      <c r="B91" s="24" t="s">
        <v>126</v>
      </c>
      <c r="C91" s="18" t="s">
        <v>72</v>
      </c>
      <c r="D91" s="18" t="s">
        <v>132</v>
      </c>
      <c r="E91" s="18"/>
      <c r="F91" s="7">
        <v>55.6</v>
      </c>
    </row>
    <row r="92" spans="1:6" ht="15" customHeight="1">
      <c r="A92" s="18" t="s">
        <v>13</v>
      </c>
      <c r="B92" s="24" t="s">
        <v>138</v>
      </c>
      <c r="C92" s="18" t="s">
        <v>72</v>
      </c>
      <c r="D92" s="18" t="s">
        <v>133</v>
      </c>
      <c r="E92" s="18"/>
      <c r="F92" s="7">
        <f>F91</f>
        <v>55.6</v>
      </c>
    </row>
    <row r="93" spans="1:6" ht="15" customHeight="1">
      <c r="A93" s="18" t="s">
        <v>13</v>
      </c>
      <c r="B93" s="24" t="s">
        <v>55</v>
      </c>
      <c r="C93" s="18" t="s">
        <v>72</v>
      </c>
      <c r="D93" s="18" t="s">
        <v>133</v>
      </c>
      <c r="E93" s="18" t="s">
        <v>56</v>
      </c>
      <c r="F93" s="7">
        <f>F92</f>
        <v>55.6</v>
      </c>
    </row>
    <row r="94" spans="1:6" ht="15" customHeight="1">
      <c r="A94" s="18" t="s">
        <v>13</v>
      </c>
      <c r="B94" s="24" t="s">
        <v>136</v>
      </c>
      <c r="C94" s="18" t="s">
        <v>137</v>
      </c>
      <c r="D94" s="18"/>
      <c r="E94" s="18"/>
      <c r="F94" s="7">
        <f>F96+F98</f>
        <v>69.48</v>
      </c>
    </row>
    <row r="95" spans="1:6" ht="81" customHeight="1">
      <c r="A95" s="18" t="s">
        <v>13</v>
      </c>
      <c r="B95" s="27" t="s">
        <v>83</v>
      </c>
      <c r="C95" s="18" t="s">
        <v>137</v>
      </c>
      <c r="D95" s="18" t="s">
        <v>84</v>
      </c>
      <c r="E95" s="18"/>
      <c r="F95" s="7">
        <f>F94</f>
        <v>69.48</v>
      </c>
    </row>
    <row r="96" spans="1:6" ht="54.75" customHeight="1">
      <c r="A96" s="18" t="s">
        <v>13</v>
      </c>
      <c r="B96" s="24" t="s">
        <v>97</v>
      </c>
      <c r="C96" s="18" t="s">
        <v>137</v>
      </c>
      <c r="D96" s="18" t="s">
        <v>94</v>
      </c>
      <c r="E96" s="18"/>
      <c r="F96" s="7">
        <f>21703/1000</f>
        <v>21.703</v>
      </c>
    </row>
    <row r="97" spans="1:6" ht="15.75" customHeight="1">
      <c r="A97" s="18" t="s">
        <v>13</v>
      </c>
      <c r="B97" s="24" t="s">
        <v>75</v>
      </c>
      <c r="C97" s="18" t="s">
        <v>137</v>
      </c>
      <c r="D97" s="18" t="s">
        <v>94</v>
      </c>
      <c r="E97" s="18" t="s">
        <v>74</v>
      </c>
      <c r="F97" s="7">
        <f>F96</f>
        <v>21.703</v>
      </c>
    </row>
    <row r="98" spans="1:6" ht="117" customHeight="1">
      <c r="A98" s="18" t="s">
        <v>13</v>
      </c>
      <c r="B98" s="27" t="s">
        <v>100</v>
      </c>
      <c r="C98" s="18" t="s">
        <v>137</v>
      </c>
      <c r="D98" s="18" t="s">
        <v>99</v>
      </c>
      <c r="E98" s="18"/>
      <c r="F98" s="7">
        <f>47777/1000</f>
        <v>47.777</v>
      </c>
    </row>
    <row r="99" spans="1:6" ht="15.75" customHeight="1">
      <c r="A99" s="18" t="s">
        <v>13</v>
      </c>
      <c r="B99" s="24" t="s">
        <v>75</v>
      </c>
      <c r="C99" s="18" t="s">
        <v>137</v>
      </c>
      <c r="D99" s="18" t="s">
        <v>99</v>
      </c>
      <c r="E99" s="18" t="s">
        <v>74</v>
      </c>
      <c r="F99" s="7">
        <f>F98</f>
        <v>47.777</v>
      </c>
    </row>
    <row r="100" spans="1:6" ht="15.75" customHeight="1">
      <c r="A100" s="18" t="s">
        <v>13</v>
      </c>
      <c r="B100" s="23" t="s">
        <v>29</v>
      </c>
      <c r="C100" s="17" t="s">
        <v>30</v>
      </c>
      <c r="D100" s="17" t="s">
        <v>14</v>
      </c>
      <c r="E100" s="17" t="s">
        <v>14</v>
      </c>
      <c r="F100" s="9">
        <f>F101+F108</f>
        <v>227.4</v>
      </c>
    </row>
    <row r="101" spans="1:6" ht="15.75" customHeight="1">
      <c r="A101" s="17" t="s">
        <v>13</v>
      </c>
      <c r="B101" s="24" t="s">
        <v>85</v>
      </c>
      <c r="C101" s="18" t="s">
        <v>86</v>
      </c>
      <c r="D101" s="18"/>
      <c r="E101" s="18"/>
      <c r="F101" s="7">
        <f>F102+F106</f>
        <v>142.4</v>
      </c>
    </row>
    <row r="102" spans="1:6" ht="15.75" customHeight="1">
      <c r="A102" s="18" t="s">
        <v>13</v>
      </c>
      <c r="B102" s="24" t="s">
        <v>87</v>
      </c>
      <c r="C102" s="18" t="s">
        <v>86</v>
      </c>
      <c r="D102" s="18" t="s">
        <v>88</v>
      </c>
      <c r="E102" s="18"/>
      <c r="F102" s="7">
        <f>137400/1000</f>
        <v>137.4</v>
      </c>
    </row>
    <row r="103" spans="1:6" ht="15.75" customHeight="1">
      <c r="A103" s="18" t="s">
        <v>13</v>
      </c>
      <c r="B103" s="24" t="s">
        <v>34</v>
      </c>
      <c r="C103" s="18" t="s">
        <v>86</v>
      </c>
      <c r="D103" s="18" t="s">
        <v>89</v>
      </c>
      <c r="E103" s="18"/>
      <c r="F103" s="7">
        <f>F102</f>
        <v>137.4</v>
      </c>
    </row>
    <row r="104" spans="1:6" ht="27.75" customHeight="1">
      <c r="A104" s="18" t="s">
        <v>13</v>
      </c>
      <c r="B104" s="24" t="s">
        <v>90</v>
      </c>
      <c r="C104" s="18" t="s">
        <v>86</v>
      </c>
      <c r="D104" s="18" t="s">
        <v>91</v>
      </c>
      <c r="E104" s="18"/>
      <c r="F104" s="7">
        <f>F103</f>
        <v>137.4</v>
      </c>
    </row>
    <row r="105" spans="1:6" ht="15" customHeight="1">
      <c r="A105" s="18" t="s">
        <v>13</v>
      </c>
      <c r="B105" s="24" t="s">
        <v>160</v>
      </c>
      <c r="C105" s="18" t="s">
        <v>86</v>
      </c>
      <c r="D105" s="18" t="s">
        <v>91</v>
      </c>
      <c r="E105" s="18" t="s">
        <v>79</v>
      </c>
      <c r="F105" s="7">
        <f>F104</f>
        <v>137.4</v>
      </c>
    </row>
    <row r="106" spans="1:6" ht="27" customHeight="1">
      <c r="A106" s="18" t="s">
        <v>13</v>
      </c>
      <c r="B106" s="24" t="s">
        <v>182</v>
      </c>
      <c r="C106" s="18" t="s">
        <v>86</v>
      </c>
      <c r="D106" s="18" t="s">
        <v>180</v>
      </c>
      <c r="E106" s="18"/>
      <c r="F106" s="7">
        <v>5</v>
      </c>
    </row>
    <row r="107" spans="1:6" ht="15" customHeight="1">
      <c r="A107" s="18" t="s">
        <v>13</v>
      </c>
      <c r="B107" s="24" t="s">
        <v>160</v>
      </c>
      <c r="C107" s="18" t="s">
        <v>86</v>
      </c>
      <c r="D107" s="18" t="s">
        <v>180</v>
      </c>
      <c r="E107" s="18" t="s">
        <v>79</v>
      </c>
      <c r="F107" s="34">
        <f>F106</f>
        <v>5</v>
      </c>
    </row>
    <row r="108" spans="1:6" ht="15" customHeight="1">
      <c r="A108" s="18" t="s">
        <v>13</v>
      </c>
      <c r="B108" s="24" t="s">
        <v>31</v>
      </c>
      <c r="C108" s="18" t="s">
        <v>32</v>
      </c>
      <c r="D108" s="18"/>
      <c r="E108" s="18"/>
      <c r="F108" s="7">
        <f>F109+F113</f>
        <v>85</v>
      </c>
    </row>
    <row r="109" spans="1:6" ht="27" customHeight="1">
      <c r="A109" s="18" t="s">
        <v>13</v>
      </c>
      <c r="B109" s="24" t="s">
        <v>125</v>
      </c>
      <c r="C109" s="18" t="s">
        <v>32</v>
      </c>
      <c r="D109" s="18" t="s">
        <v>33</v>
      </c>
      <c r="E109" s="18"/>
      <c r="F109" s="7">
        <f>80000/1000</f>
        <v>80</v>
      </c>
    </row>
    <row r="110" spans="1:6" ht="15.75" customHeight="1">
      <c r="A110" s="18" t="s">
        <v>13</v>
      </c>
      <c r="B110" s="24" t="s">
        <v>34</v>
      </c>
      <c r="C110" s="18" t="s">
        <v>32</v>
      </c>
      <c r="D110" s="18" t="s">
        <v>76</v>
      </c>
      <c r="E110" s="18"/>
      <c r="F110" s="7">
        <f>F109</f>
        <v>80</v>
      </c>
    </row>
    <row r="111" spans="1:6" ht="38.25">
      <c r="A111" s="18" t="s">
        <v>13</v>
      </c>
      <c r="B111" s="24" t="s">
        <v>90</v>
      </c>
      <c r="C111" s="18" t="s">
        <v>32</v>
      </c>
      <c r="D111" s="18" t="s">
        <v>92</v>
      </c>
      <c r="E111" s="18"/>
      <c r="F111" s="7">
        <f>F110</f>
        <v>80</v>
      </c>
    </row>
    <row r="112" spans="1:6" ht="15.75" customHeight="1">
      <c r="A112" s="18" t="s">
        <v>13</v>
      </c>
      <c r="B112" s="24" t="s">
        <v>160</v>
      </c>
      <c r="C112" s="18" t="s">
        <v>32</v>
      </c>
      <c r="D112" s="18" t="s">
        <v>92</v>
      </c>
      <c r="E112" s="18" t="s">
        <v>79</v>
      </c>
      <c r="F112" s="7">
        <f>F111</f>
        <v>80</v>
      </c>
    </row>
    <row r="113" spans="1:6" ht="27" customHeight="1">
      <c r="A113" s="18" t="s">
        <v>13</v>
      </c>
      <c r="B113" s="24" t="s">
        <v>182</v>
      </c>
      <c r="C113" s="18" t="s">
        <v>32</v>
      </c>
      <c r="D113" s="18" t="s">
        <v>181</v>
      </c>
      <c r="E113" s="18"/>
      <c r="F113" s="7">
        <v>5</v>
      </c>
    </row>
    <row r="114" spans="1:6" ht="15.75" customHeight="1">
      <c r="A114" s="18" t="s">
        <v>13</v>
      </c>
      <c r="B114" s="24" t="s">
        <v>160</v>
      </c>
      <c r="C114" s="18" t="s">
        <v>32</v>
      </c>
      <c r="D114" s="18" t="s">
        <v>181</v>
      </c>
      <c r="E114" s="18" t="s">
        <v>79</v>
      </c>
      <c r="F114" s="7">
        <f>F113</f>
        <v>5</v>
      </c>
    </row>
    <row r="115" spans="1:6" ht="15.75" customHeight="1">
      <c r="A115" s="18" t="s">
        <v>13</v>
      </c>
      <c r="B115" s="23" t="s">
        <v>146</v>
      </c>
      <c r="C115" s="17" t="s">
        <v>35</v>
      </c>
      <c r="D115" s="17" t="s">
        <v>14</v>
      </c>
      <c r="E115" s="17" t="s">
        <v>14</v>
      </c>
      <c r="F115" s="9">
        <f>F116</f>
        <v>2308.61861</v>
      </c>
    </row>
    <row r="116" spans="1:6" ht="15.75" customHeight="1">
      <c r="A116" s="17" t="s">
        <v>13</v>
      </c>
      <c r="B116" s="24" t="s">
        <v>36</v>
      </c>
      <c r="C116" s="18" t="s">
        <v>37</v>
      </c>
      <c r="D116" s="18" t="s">
        <v>14</v>
      </c>
      <c r="E116" s="18" t="s">
        <v>14</v>
      </c>
      <c r="F116" s="7">
        <f>F117+F129</f>
        <v>2308.61861</v>
      </c>
    </row>
    <row r="117" spans="1:6" ht="25.5">
      <c r="A117" s="18" t="s">
        <v>13</v>
      </c>
      <c r="B117" s="24" t="s">
        <v>38</v>
      </c>
      <c r="C117" s="18" t="s">
        <v>37</v>
      </c>
      <c r="D117" s="18" t="s">
        <v>39</v>
      </c>
      <c r="E117" s="18" t="s">
        <v>14</v>
      </c>
      <c r="F117" s="7">
        <f>F118+F125+F123</f>
        <v>2241.58676</v>
      </c>
    </row>
    <row r="118" spans="1:6" ht="15" customHeight="1">
      <c r="A118" s="18" t="s">
        <v>13</v>
      </c>
      <c r="B118" s="24" t="s">
        <v>34</v>
      </c>
      <c r="C118" s="18" t="s">
        <v>37</v>
      </c>
      <c r="D118" s="18" t="s">
        <v>77</v>
      </c>
      <c r="E118" s="18"/>
      <c r="F118" s="7">
        <f>F119+F121</f>
        <v>1934.83603</v>
      </c>
    </row>
    <row r="119" spans="1:6" ht="38.25">
      <c r="A119" s="18" t="s">
        <v>13</v>
      </c>
      <c r="B119" s="24" t="s">
        <v>111</v>
      </c>
      <c r="C119" s="18" t="s">
        <v>37</v>
      </c>
      <c r="D119" s="18" t="s">
        <v>78</v>
      </c>
      <c r="E119" s="18"/>
      <c r="F119" s="7">
        <f>1914836.03/1000</f>
        <v>1914.83603</v>
      </c>
    </row>
    <row r="120" spans="1:6" ht="15.75" customHeight="1">
      <c r="A120" s="18" t="s">
        <v>13</v>
      </c>
      <c r="B120" s="24" t="s">
        <v>160</v>
      </c>
      <c r="C120" s="18" t="s">
        <v>37</v>
      </c>
      <c r="D120" s="18" t="s">
        <v>78</v>
      </c>
      <c r="E120" s="18" t="s">
        <v>79</v>
      </c>
      <c r="F120" s="7">
        <f>F119</f>
        <v>1914.83603</v>
      </c>
    </row>
    <row r="121" spans="1:6" ht="29.25" customHeight="1">
      <c r="A121" s="18" t="s">
        <v>13</v>
      </c>
      <c r="B121" s="24" t="s">
        <v>95</v>
      </c>
      <c r="C121" s="18" t="s">
        <v>37</v>
      </c>
      <c r="D121" s="18" t="s">
        <v>80</v>
      </c>
      <c r="E121" s="18"/>
      <c r="F121" s="7">
        <v>20</v>
      </c>
    </row>
    <row r="122" spans="1:6" ht="15" customHeight="1">
      <c r="A122" s="18" t="s">
        <v>13</v>
      </c>
      <c r="B122" s="24" t="s">
        <v>160</v>
      </c>
      <c r="C122" s="18" t="s">
        <v>37</v>
      </c>
      <c r="D122" s="18" t="s">
        <v>80</v>
      </c>
      <c r="E122" s="18" t="s">
        <v>79</v>
      </c>
      <c r="F122" s="7">
        <f>F121</f>
        <v>20</v>
      </c>
    </row>
    <row r="123" spans="1:6" ht="15" customHeight="1">
      <c r="A123" s="18" t="s">
        <v>13</v>
      </c>
      <c r="B123" s="24" t="s">
        <v>161</v>
      </c>
      <c r="C123" s="18" t="s">
        <v>37</v>
      </c>
      <c r="D123" s="18" t="s">
        <v>147</v>
      </c>
      <c r="E123" s="18"/>
      <c r="F123" s="7">
        <f>70800/1000</f>
        <v>70.8</v>
      </c>
    </row>
    <row r="124" spans="1:6" ht="15" customHeight="1">
      <c r="A124" s="18" t="s">
        <v>13</v>
      </c>
      <c r="B124" s="24" t="s">
        <v>160</v>
      </c>
      <c r="C124" s="18" t="s">
        <v>37</v>
      </c>
      <c r="D124" s="18" t="s">
        <v>147</v>
      </c>
      <c r="E124" s="18" t="s">
        <v>79</v>
      </c>
      <c r="F124" s="7">
        <f>F123</f>
        <v>70.8</v>
      </c>
    </row>
    <row r="125" spans="1:6" ht="15" customHeight="1">
      <c r="A125" s="18" t="s">
        <v>13</v>
      </c>
      <c r="B125" s="24" t="s">
        <v>40</v>
      </c>
      <c r="C125" s="18" t="s">
        <v>37</v>
      </c>
      <c r="D125" s="18" t="s">
        <v>41</v>
      </c>
      <c r="E125" s="18" t="s">
        <v>14</v>
      </c>
      <c r="F125" s="7">
        <f>235950.73/1000</f>
        <v>235.95073000000002</v>
      </c>
    </row>
    <row r="126" spans="1:6" ht="15" customHeight="1">
      <c r="A126" s="18" t="s">
        <v>13</v>
      </c>
      <c r="B126" s="24" t="s">
        <v>34</v>
      </c>
      <c r="C126" s="18" t="s">
        <v>37</v>
      </c>
      <c r="D126" s="18" t="s">
        <v>81</v>
      </c>
      <c r="E126" s="18"/>
      <c r="F126" s="7">
        <f>F125</f>
        <v>235.95073000000002</v>
      </c>
    </row>
    <row r="127" spans="1:6" ht="15.75" customHeight="1">
      <c r="A127" s="18" t="s">
        <v>13</v>
      </c>
      <c r="B127" s="24" t="s">
        <v>112</v>
      </c>
      <c r="C127" s="18" t="s">
        <v>37</v>
      </c>
      <c r="D127" s="18" t="s">
        <v>98</v>
      </c>
      <c r="E127" s="18"/>
      <c r="F127" s="7">
        <f>F126</f>
        <v>235.95073000000002</v>
      </c>
    </row>
    <row r="128" spans="1:6" ht="15.75" customHeight="1">
      <c r="A128" s="18" t="s">
        <v>13</v>
      </c>
      <c r="B128" s="24" t="s">
        <v>160</v>
      </c>
      <c r="C128" s="18" t="s">
        <v>37</v>
      </c>
      <c r="D128" s="18" t="s">
        <v>98</v>
      </c>
      <c r="E128" s="18" t="s">
        <v>79</v>
      </c>
      <c r="F128" s="7">
        <f>F126</f>
        <v>235.95073000000002</v>
      </c>
    </row>
    <row r="129" spans="1:6" ht="38.25">
      <c r="A129" s="18" t="s">
        <v>13</v>
      </c>
      <c r="B129" s="24" t="s">
        <v>115</v>
      </c>
      <c r="C129" s="18" t="s">
        <v>37</v>
      </c>
      <c r="D129" s="18" t="s">
        <v>113</v>
      </c>
      <c r="E129" s="18"/>
      <c r="F129" s="7">
        <f>67031.85/1000</f>
        <v>67.03185</v>
      </c>
    </row>
    <row r="130" spans="1:6" ht="52.5" customHeight="1">
      <c r="A130" s="18" t="s">
        <v>13</v>
      </c>
      <c r="B130" s="24" t="s">
        <v>183</v>
      </c>
      <c r="C130" s="18" t="s">
        <v>37</v>
      </c>
      <c r="D130" s="18" t="s">
        <v>114</v>
      </c>
      <c r="E130" s="18"/>
      <c r="F130" s="7">
        <f>F129</f>
        <v>67.03185</v>
      </c>
    </row>
    <row r="131" spans="1:6" ht="15" customHeight="1">
      <c r="A131" s="18" t="s">
        <v>13</v>
      </c>
      <c r="B131" s="24" t="s">
        <v>160</v>
      </c>
      <c r="C131" s="18" t="s">
        <v>37</v>
      </c>
      <c r="D131" s="18" t="s">
        <v>114</v>
      </c>
      <c r="E131" s="18" t="s">
        <v>79</v>
      </c>
      <c r="F131" s="7">
        <f>F130</f>
        <v>67.03185</v>
      </c>
    </row>
    <row r="132" spans="1:6" ht="15" customHeight="1">
      <c r="A132" s="18" t="s">
        <v>13</v>
      </c>
      <c r="B132" s="23" t="s">
        <v>159</v>
      </c>
      <c r="C132" s="17" t="s">
        <v>82</v>
      </c>
      <c r="D132" s="17" t="s">
        <v>14</v>
      </c>
      <c r="E132" s="17" t="s">
        <v>14</v>
      </c>
      <c r="F132" s="9">
        <f>F133</f>
        <v>20</v>
      </c>
    </row>
    <row r="133" spans="1:6" ht="15" customHeight="1">
      <c r="A133" s="17" t="s">
        <v>13</v>
      </c>
      <c r="B133" s="24" t="s">
        <v>148</v>
      </c>
      <c r="C133" s="18" t="s">
        <v>149</v>
      </c>
      <c r="D133" s="18"/>
      <c r="E133" s="18"/>
      <c r="F133" s="7">
        <f>F134</f>
        <v>20</v>
      </c>
    </row>
    <row r="134" spans="1:6" ht="25.5">
      <c r="A134" s="18" t="s">
        <v>13</v>
      </c>
      <c r="B134" s="24" t="s">
        <v>150</v>
      </c>
      <c r="C134" s="18" t="s">
        <v>149</v>
      </c>
      <c r="D134" s="18" t="s">
        <v>151</v>
      </c>
      <c r="E134" s="18"/>
      <c r="F134" s="7">
        <v>20</v>
      </c>
    </row>
    <row r="135" spans="1:6" ht="27.75" customHeight="1">
      <c r="A135" s="18" t="s">
        <v>13</v>
      </c>
      <c r="B135" s="24" t="s">
        <v>152</v>
      </c>
      <c r="C135" s="18" t="s">
        <v>149</v>
      </c>
      <c r="D135" s="18" t="s">
        <v>153</v>
      </c>
      <c r="E135" s="18"/>
      <c r="F135" s="7">
        <v>20</v>
      </c>
    </row>
    <row r="136" spans="1:6" ht="15.75" customHeight="1">
      <c r="A136" s="18" t="s">
        <v>13</v>
      </c>
      <c r="B136" s="24" t="s">
        <v>55</v>
      </c>
      <c r="C136" s="18" t="s">
        <v>149</v>
      </c>
      <c r="D136" s="18" t="s">
        <v>153</v>
      </c>
      <c r="E136" s="18" t="s">
        <v>56</v>
      </c>
      <c r="F136" s="7">
        <v>20</v>
      </c>
    </row>
    <row r="137" spans="1:6" ht="15.75" customHeight="1">
      <c r="A137" s="18" t="s">
        <v>13</v>
      </c>
      <c r="B137" s="23" t="s">
        <v>102</v>
      </c>
      <c r="C137" s="17" t="s">
        <v>101</v>
      </c>
      <c r="D137" s="17"/>
      <c r="E137" s="17"/>
      <c r="F137" s="9">
        <v>12</v>
      </c>
    </row>
    <row r="138" spans="1:6" ht="15.75" customHeight="1">
      <c r="A138" s="17" t="s">
        <v>13</v>
      </c>
      <c r="B138" s="24" t="s">
        <v>103</v>
      </c>
      <c r="C138" s="18" t="s">
        <v>104</v>
      </c>
      <c r="D138" s="18"/>
      <c r="E138" s="18"/>
      <c r="F138" s="7">
        <f>F137</f>
        <v>12</v>
      </c>
    </row>
    <row r="139" spans="1:6" ht="27.75" customHeight="1">
      <c r="A139" s="18" t="s">
        <v>13</v>
      </c>
      <c r="B139" s="24" t="s">
        <v>106</v>
      </c>
      <c r="C139" s="18" t="s">
        <v>104</v>
      </c>
      <c r="D139" s="18" t="s">
        <v>105</v>
      </c>
      <c r="E139" s="18"/>
      <c r="F139" s="7">
        <f>F137</f>
        <v>12</v>
      </c>
    </row>
    <row r="140" spans="1:6" ht="27.75" customHeight="1">
      <c r="A140" s="18" t="s">
        <v>13</v>
      </c>
      <c r="B140" s="24" t="s">
        <v>110</v>
      </c>
      <c r="C140" s="18" t="s">
        <v>104</v>
      </c>
      <c r="D140" s="18" t="s">
        <v>107</v>
      </c>
      <c r="E140" s="18"/>
      <c r="F140" s="7">
        <f>F137</f>
        <v>12</v>
      </c>
    </row>
    <row r="141" spans="1:6" ht="15" customHeight="1">
      <c r="A141" s="18" t="s">
        <v>13</v>
      </c>
      <c r="B141" s="24" t="s">
        <v>109</v>
      </c>
      <c r="C141" s="18" t="s">
        <v>104</v>
      </c>
      <c r="D141" s="18" t="s">
        <v>107</v>
      </c>
      <c r="E141" s="18" t="s">
        <v>108</v>
      </c>
      <c r="F141" s="7">
        <f>F137</f>
        <v>12</v>
      </c>
    </row>
    <row r="142" spans="1:6" ht="15" customHeight="1">
      <c r="A142" s="17" t="s">
        <v>13</v>
      </c>
      <c r="B142" s="23" t="s">
        <v>200</v>
      </c>
      <c r="C142" s="17" t="s">
        <v>201</v>
      </c>
      <c r="D142" s="17"/>
      <c r="E142" s="17"/>
      <c r="F142" s="9">
        <v>5</v>
      </c>
    </row>
    <row r="143" spans="1:6" ht="15" customHeight="1">
      <c r="A143" s="18" t="s">
        <v>13</v>
      </c>
      <c r="B143" s="24" t="s">
        <v>202</v>
      </c>
      <c r="C143" s="18" t="s">
        <v>203</v>
      </c>
      <c r="D143" s="18"/>
      <c r="E143" s="18"/>
      <c r="F143" s="7">
        <v>5</v>
      </c>
    </row>
    <row r="144" spans="1:6" ht="42" customHeight="1">
      <c r="A144" s="18" t="s">
        <v>13</v>
      </c>
      <c r="B144" s="37" t="s">
        <v>204</v>
      </c>
      <c r="C144" s="18" t="s">
        <v>203</v>
      </c>
      <c r="D144" s="18" t="s">
        <v>205</v>
      </c>
      <c r="E144" s="18"/>
      <c r="F144" s="7">
        <v>5</v>
      </c>
    </row>
    <row r="145" spans="1:6" ht="15" customHeight="1">
      <c r="A145" s="18" t="s">
        <v>13</v>
      </c>
      <c r="B145" s="24" t="s">
        <v>55</v>
      </c>
      <c r="C145" s="18" t="s">
        <v>203</v>
      </c>
      <c r="D145" s="18" t="s">
        <v>205</v>
      </c>
      <c r="E145" s="18" t="s">
        <v>56</v>
      </c>
      <c r="F145" s="7">
        <v>5</v>
      </c>
    </row>
    <row r="146" spans="1:6" ht="15.75">
      <c r="A146" s="53" t="s">
        <v>42</v>
      </c>
      <c r="B146" s="53"/>
      <c r="C146" s="53"/>
      <c r="D146" s="53"/>
      <c r="E146" s="53"/>
      <c r="F146" s="8">
        <f>F12+F51+F60+F69+F100+F115+F132+F137+F56+F142</f>
        <v>6609.775999999999</v>
      </c>
    </row>
    <row r="147" ht="12.75">
      <c r="B147" s="28"/>
    </row>
    <row r="148" spans="1:4" ht="12.75">
      <c r="A148" s="36"/>
      <c r="B148" s="28"/>
      <c r="D148" s="21"/>
    </row>
    <row r="149" spans="2:6" ht="12.75">
      <c r="B149" s="28"/>
      <c r="E149" s="22"/>
      <c r="F149" s="22"/>
    </row>
    <row r="150" ht="15.75">
      <c r="A150" s="6"/>
    </row>
    <row r="151" ht="15.75">
      <c r="A151" s="6"/>
    </row>
    <row r="152" ht="15.75">
      <c r="A152" s="6"/>
    </row>
  </sheetData>
  <sheetProtection/>
  <mergeCells count="7">
    <mergeCell ref="A146:E146"/>
    <mergeCell ref="A7:F7"/>
    <mergeCell ref="A8:F8"/>
    <mergeCell ref="D1:F1"/>
    <mergeCell ref="D2:F2"/>
    <mergeCell ref="D3:F3"/>
    <mergeCell ref="D4:F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7"/>
  <sheetViews>
    <sheetView zoomScalePageLayoutView="0" workbookViewId="0" topLeftCell="A19">
      <selection activeCell="E48" sqref="E48"/>
    </sheetView>
  </sheetViews>
  <sheetFormatPr defaultColWidth="9.00390625" defaultRowHeight="12.75"/>
  <cols>
    <col min="1" max="1" width="5.875" style="0" customWidth="1"/>
    <col min="5" max="5" width="14.375" style="39" customWidth="1"/>
    <col min="6" max="6" width="11.75390625" style="0" bestFit="1" customWidth="1"/>
  </cols>
  <sheetData>
    <row r="5" spans="1:5" ht="12.75">
      <c r="A5" s="47">
        <v>804</v>
      </c>
      <c r="B5" s="18" t="s">
        <v>43</v>
      </c>
      <c r="C5" s="18" t="s">
        <v>54</v>
      </c>
      <c r="D5" s="41" t="s">
        <v>56</v>
      </c>
      <c r="E5" s="38">
        <f>529603.6</f>
        <v>529603.6</v>
      </c>
    </row>
    <row r="6" spans="1:5" ht="12.75">
      <c r="A6" s="47"/>
      <c r="B6" s="18" t="s">
        <v>58</v>
      </c>
      <c r="C6" s="18" t="s">
        <v>60</v>
      </c>
      <c r="D6" s="41" t="s">
        <v>56</v>
      </c>
      <c r="E6" s="38">
        <f>139241.09</f>
        <v>139241.09</v>
      </c>
    </row>
    <row r="7" spans="1:6" ht="12.75">
      <c r="A7" s="47"/>
      <c r="B7" s="18" t="s">
        <v>18</v>
      </c>
      <c r="C7" s="18" t="s">
        <v>63</v>
      </c>
      <c r="D7" s="41" t="s">
        <v>56</v>
      </c>
      <c r="E7" s="38">
        <f>1895508.98</f>
        <v>1895508.98</v>
      </c>
      <c r="F7" s="51">
        <f>SUM(E7:E8)</f>
        <v>1918550.78</v>
      </c>
    </row>
    <row r="8" spans="1:6" ht="12.75">
      <c r="A8" s="47"/>
      <c r="B8" s="18" t="s">
        <v>207</v>
      </c>
      <c r="C8" s="18" t="s">
        <v>208</v>
      </c>
      <c r="D8" s="41" t="s">
        <v>74</v>
      </c>
      <c r="E8" s="38">
        <v>23041.8</v>
      </c>
      <c r="F8" s="52"/>
    </row>
    <row r="9" spans="1:5" ht="12.75">
      <c r="A9" s="47"/>
      <c r="B9" s="18" t="s">
        <v>196</v>
      </c>
      <c r="C9" s="18" t="s">
        <v>198</v>
      </c>
      <c r="D9" s="41" t="s">
        <v>56</v>
      </c>
      <c r="E9" s="40">
        <v>40000</v>
      </c>
    </row>
    <row r="10" spans="1:5" ht="12.75">
      <c r="A10" s="47"/>
      <c r="B10" s="18" t="s">
        <v>134</v>
      </c>
      <c r="C10" s="18" t="s">
        <v>64</v>
      </c>
      <c r="D10" s="18" t="s">
        <v>65</v>
      </c>
      <c r="E10" s="40">
        <v>10000</v>
      </c>
    </row>
    <row r="11" spans="1:6" ht="12.75">
      <c r="A11" s="47"/>
      <c r="B11" s="18" t="s">
        <v>135</v>
      </c>
      <c r="C11" s="18" t="s">
        <v>68</v>
      </c>
      <c r="D11" s="41" t="s">
        <v>56</v>
      </c>
      <c r="E11" s="38">
        <f>860</f>
        <v>860</v>
      </c>
      <c r="F11" s="50">
        <f>SUM(E11:E15)</f>
        <v>826382.7200000001</v>
      </c>
    </row>
    <row r="12" spans="1:6" ht="12.75">
      <c r="A12" s="47"/>
      <c r="B12" s="18" t="s">
        <v>135</v>
      </c>
      <c r="C12" s="18" t="s">
        <v>128</v>
      </c>
      <c r="D12" s="41" t="s">
        <v>56</v>
      </c>
      <c r="E12" s="40">
        <v>34400</v>
      </c>
      <c r="F12" s="47"/>
    </row>
    <row r="13" spans="1:6" ht="12.75">
      <c r="A13" s="47"/>
      <c r="B13" s="18" t="s">
        <v>135</v>
      </c>
      <c r="C13" s="18" t="s">
        <v>117</v>
      </c>
      <c r="D13" s="41" t="s">
        <v>79</v>
      </c>
      <c r="E13" s="38">
        <f>740451.3</f>
        <v>740451.3</v>
      </c>
      <c r="F13" s="47"/>
    </row>
    <row r="14" spans="1:6" ht="12.75">
      <c r="A14" s="47"/>
      <c r="B14" s="18" t="s">
        <v>135</v>
      </c>
      <c r="C14" s="18" t="s">
        <v>93</v>
      </c>
      <c r="D14" s="41" t="s">
        <v>74</v>
      </c>
      <c r="E14" s="38">
        <f>43571.42</f>
        <v>43571.42</v>
      </c>
      <c r="F14" s="47"/>
    </row>
    <row r="15" spans="1:6" ht="12.75">
      <c r="A15" s="47"/>
      <c r="B15" s="18" t="s">
        <v>135</v>
      </c>
      <c r="C15" s="18" t="s">
        <v>121</v>
      </c>
      <c r="D15" s="41" t="s">
        <v>56</v>
      </c>
      <c r="E15" s="38">
        <f>7100</f>
        <v>7100</v>
      </c>
      <c r="F15" s="47"/>
    </row>
    <row r="16" spans="1:6" ht="12.75">
      <c r="A16" s="47"/>
      <c r="B16" s="18"/>
      <c r="C16" s="18"/>
      <c r="D16" s="41"/>
      <c r="E16" s="44">
        <f>SUM(E5:E15)</f>
        <v>3463778.1899999995</v>
      </c>
      <c r="F16" s="43"/>
    </row>
    <row r="17" spans="1:5" ht="12.75">
      <c r="A17" s="47"/>
      <c r="B17" s="18" t="s">
        <v>69</v>
      </c>
      <c r="C17" s="18" t="s">
        <v>71</v>
      </c>
      <c r="D17" s="41" t="s">
        <v>56</v>
      </c>
      <c r="E17" s="44">
        <f>87100</f>
        <v>87100</v>
      </c>
    </row>
    <row r="18" spans="1:5" ht="12.75">
      <c r="A18" s="47"/>
      <c r="B18" s="18" t="s">
        <v>156</v>
      </c>
      <c r="C18" s="18" t="s">
        <v>158</v>
      </c>
      <c r="D18" s="41" t="s">
        <v>56</v>
      </c>
      <c r="E18" s="44">
        <f>11288</f>
        <v>11288</v>
      </c>
    </row>
    <row r="19" spans="1:5" ht="12.75">
      <c r="A19" s="47"/>
      <c r="B19" s="18" t="s">
        <v>169</v>
      </c>
      <c r="C19" s="18" t="s">
        <v>189</v>
      </c>
      <c r="D19" s="41" t="s">
        <v>56</v>
      </c>
      <c r="E19" s="40">
        <v>10000</v>
      </c>
    </row>
    <row r="20" spans="1:5" ht="12.75">
      <c r="A20" s="47"/>
      <c r="B20" s="18" t="s">
        <v>177</v>
      </c>
      <c r="C20" s="18" t="s">
        <v>179</v>
      </c>
      <c r="D20" s="41" t="s">
        <v>56</v>
      </c>
      <c r="E20" s="40">
        <v>48000</v>
      </c>
    </row>
    <row r="21" spans="1:5" ht="12.75">
      <c r="A21" s="47"/>
      <c r="B21" s="18"/>
      <c r="C21" s="18"/>
      <c r="D21" s="41"/>
      <c r="E21" s="42">
        <f>SUM(E19:E20)</f>
        <v>58000</v>
      </c>
    </row>
    <row r="22" spans="1:5" ht="12.75">
      <c r="A22" s="47"/>
      <c r="B22" s="18" t="s">
        <v>141</v>
      </c>
      <c r="C22" s="18" t="s">
        <v>145</v>
      </c>
      <c r="D22" s="41" t="s">
        <v>56</v>
      </c>
      <c r="E22" s="38">
        <f>103525</f>
        <v>103525</v>
      </c>
    </row>
    <row r="23" spans="1:5" ht="12.75">
      <c r="A23" s="47"/>
      <c r="B23" s="18" t="s">
        <v>171</v>
      </c>
      <c r="C23" s="18" t="s">
        <v>175</v>
      </c>
      <c r="D23" s="41" t="s">
        <v>56</v>
      </c>
      <c r="E23" s="40">
        <v>18000</v>
      </c>
    </row>
    <row r="24" spans="1:6" ht="12.75">
      <c r="A24" s="47"/>
      <c r="B24" s="18" t="s">
        <v>72</v>
      </c>
      <c r="C24" s="18" t="s">
        <v>162</v>
      </c>
      <c r="D24" s="41" t="s">
        <v>74</v>
      </c>
      <c r="E24" s="38">
        <v>20000</v>
      </c>
      <c r="F24" s="50">
        <f>SUM(E24:E29)</f>
        <v>225586.2</v>
      </c>
    </row>
    <row r="25" spans="1:6" ht="12.75">
      <c r="A25" s="47"/>
      <c r="B25" s="18" t="s">
        <v>72</v>
      </c>
      <c r="C25" s="18" t="s">
        <v>73</v>
      </c>
      <c r="D25" s="41" t="s">
        <v>56</v>
      </c>
      <c r="E25" s="38">
        <f>117008</f>
        <v>117008</v>
      </c>
      <c r="F25" s="47"/>
    </row>
    <row r="26" spans="1:6" ht="12.75">
      <c r="A26" s="47"/>
      <c r="B26" s="18" t="s">
        <v>72</v>
      </c>
      <c r="C26" s="18" t="s">
        <v>131</v>
      </c>
      <c r="D26" s="41" t="s">
        <v>56</v>
      </c>
      <c r="E26" s="40">
        <v>15000</v>
      </c>
      <c r="F26" s="47"/>
    </row>
    <row r="27" spans="1:6" ht="12.75">
      <c r="A27" s="47"/>
      <c r="B27" s="18" t="s">
        <v>72</v>
      </c>
      <c r="C27" s="18" t="s">
        <v>194</v>
      </c>
      <c r="D27" s="41" t="s">
        <v>56</v>
      </c>
      <c r="E27" s="40">
        <v>3000</v>
      </c>
      <c r="F27" s="47"/>
    </row>
    <row r="28" spans="1:6" ht="12.75">
      <c r="A28" s="47"/>
      <c r="B28" s="18" t="s">
        <v>72</v>
      </c>
      <c r="C28" s="18" t="s">
        <v>132</v>
      </c>
      <c r="D28" s="41" t="s">
        <v>56</v>
      </c>
      <c r="E28" s="38">
        <f>14978.2</f>
        <v>14978.2</v>
      </c>
      <c r="F28" s="47"/>
    </row>
    <row r="29" spans="1:6" ht="12.75">
      <c r="A29" s="47"/>
      <c r="B29" s="18" t="s">
        <v>72</v>
      </c>
      <c r="C29" s="18" t="s">
        <v>133</v>
      </c>
      <c r="D29" s="41" t="s">
        <v>56</v>
      </c>
      <c r="E29" s="38">
        <v>55600</v>
      </c>
      <c r="F29" s="47"/>
    </row>
    <row r="30" spans="1:6" ht="12.75">
      <c r="A30" s="47"/>
      <c r="B30" s="18" t="s">
        <v>137</v>
      </c>
      <c r="C30" s="18" t="s">
        <v>94</v>
      </c>
      <c r="D30" s="41" t="s">
        <v>74</v>
      </c>
      <c r="E30" s="38">
        <f>21703</f>
        <v>21703</v>
      </c>
      <c r="F30" s="50">
        <f>SUM(E30:E31)</f>
        <v>69480</v>
      </c>
    </row>
    <row r="31" spans="1:6" ht="12.75">
      <c r="A31" s="47"/>
      <c r="B31" s="18" t="s">
        <v>137</v>
      </c>
      <c r="C31" s="18" t="s">
        <v>99</v>
      </c>
      <c r="D31" s="41" t="s">
        <v>74</v>
      </c>
      <c r="E31" s="38">
        <f>47777</f>
        <v>47777</v>
      </c>
      <c r="F31" s="47"/>
    </row>
    <row r="32" spans="1:6" ht="12.75">
      <c r="A32" s="47"/>
      <c r="B32" s="18"/>
      <c r="C32" s="18"/>
      <c r="D32" s="41"/>
      <c r="E32" s="44">
        <f>SUM(E22:E31)</f>
        <v>416591.2</v>
      </c>
      <c r="F32" s="43"/>
    </row>
    <row r="33" spans="1:5" ht="12.75">
      <c r="A33" s="47"/>
      <c r="B33" s="18" t="s">
        <v>86</v>
      </c>
      <c r="C33" s="18" t="s">
        <v>91</v>
      </c>
      <c r="D33" s="41" t="s">
        <v>79</v>
      </c>
      <c r="E33" s="38">
        <f>137400</f>
        <v>137400</v>
      </c>
    </row>
    <row r="34" spans="1:5" ht="12.75">
      <c r="A34" s="47"/>
      <c r="B34" s="18" t="s">
        <v>86</v>
      </c>
      <c r="C34" s="18" t="s">
        <v>180</v>
      </c>
      <c r="D34" s="41" t="s">
        <v>79</v>
      </c>
      <c r="E34" s="40">
        <v>5000</v>
      </c>
    </row>
    <row r="35" spans="1:5" ht="12.75">
      <c r="A35" s="47"/>
      <c r="B35" s="18" t="s">
        <v>32</v>
      </c>
      <c r="C35" s="18" t="s">
        <v>92</v>
      </c>
      <c r="D35" s="41" t="s">
        <v>79</v>
      </c>
      <c r="E35" s="40">
        <v>80000</v>
      </c>
    </row>
    <row r="36" spans="1:5" ht="12.75">
      <c r="A36" s="47"/>
      <c r="B36" s="18" t="s">
        <v>32</v>
      </c>
      <c r="C36" s="18" t="s">
        <v>181</v>
      </c>
      <c r="D36" s="41" t="s">
        <v>79</v>
      </c>
      <c r="E36" s="40">
        <v>5000</v>
      </c>
    </row>
    <row r="37" spans="1:5" ht="12.75">
      <c r="A37" s="47"/>
      <c r="B37" s="18"/>
      <c r="C37" s="18"/>
      <c r="D37" s="41"/>
      <c r="E37" s="42">
        <f>SUM(E33:E36)</f>
        <v>227400</v>
      </c>
    </row>
    <row r="38" spans="1:6" ht="12.75">
      <c r="A38" s="47"/>
      <c r="B38" s="18" t="s">
        <v>37</v>
      </c>
      <c r="C38" s="18" t="s">
        <v>78</v>
      </c>
      <c r="D38" s="41" t="s">
        <v>79</v>
      </c>
      <c r="E38" s="38">
        <f>1914836.03</f>
        <v>1914836.03</v>
      </c>
      <c r="F38" s="50">
        <f>SUM(E38:E42)</f>
        <v>2308618.6100000003</v>
      </c>
    </row>
    <row r="39" spans="1:6" ht="12.75">
      <c r="A39" s="47"/>
      <c r="B39" s="18" t="s">
        <v>37</v>
      </c>
      <c r="C39" s="18" t="s">
        <v>80</v>
      </c>
      <c r="D39" s="41" t="s">
        <v>79</v>
      </c>
      <c r="E39" s="40">
        <v>20000</v>
      </c>
      <c r="F39" s="47"/>
    </row>
    <row r="40" spans="1:6" ht="12.75">
      <c r="A40" s="47"/>
      <c r="B40" s="18" t="s">
        <v>37</v>
      </c>
      <c r="C40" s="18" t="s">
        <v>147</v>
      </c>
      <c r="D40" s="41" t="s">
        <v>79</v>
      </c>
      <c r="E40" s="38">
        <f>70800</f>
        <v>70800</v>
      </c>
      <c r="F40" s="47"/>
    </row>
    <row r="41" spans="1:6" ht="12.75">
      <c r="A41" s="47"/>
      <c r="B41" s="18" t="s">
        <v>37</v>
      </c>
      <c r="C41" s="18" t="s">
        <v>98</v>
      </c>
      <c r="D41" s="41" t="s">
        <v>79</v>
      </c>
      <c r="E41" s="38">
        <f>235950.73</f>
        <v>235950.73</v>
      </c>
      <c r="F41" s="47"/>
    </row>
    <row r="42" spans="1:6" ht="12.75">
      <c r="A42" s="47"/>
      <c r="B42" s="18" t="s">
        <v>37</v>
      </c>
      <c r="C42" s="18" t="s">
        <v>114</v>
      </c>
      <c r="D42" s="41" t="s">
        <v>79</v>
      </c>
      <c r="E42" s="38">
        <f>67031.85</f>
        <v>67031.85</v>
      </c>
      <c r="F42" s="47"/>
    </row>
    <row r="43" spans="1:6" ht="12.75">
      <c r="A43" s="47"/>
      <c r="B43" s="18"/>
      <c r="C43" s="18"/>
      <c r="D43" s="41"/>
      <c r="E43" s="44">
        <f>SUM(E38:E42)</f>
        <v>2308618.6100000003</v>
      </c>
      <c r="F43" s="43"/>
    </row>
    <row r="44" spans="1:5" ht="12.75">
      <c r="A44" s="47"/>
      <c r="B44" s="18" t="s">
        <v>149</v>
      </c>
      <c r="C44" s="18" t="s">
        <v>153</v>
      </c>
      <c r="D44" s="41" t="s">
        <v>56</v>
      </c>
      <c r="E44" s="42">
        <v>20000</v>
      </c>
    </row>
    <row r="45" spans="1:5" ht="12.75">
      <c r="A45" s="47"/>
      <c r="B45" s="18" t="s">
        <v>104</v>
      </c>
      <c r="C45" s="18" t="s">
        <v>107</v>
      </c>
      <c r="D45" s="41" t="s">
        <v>108</v>
      </c>
      <c r="E45" s="42">
        <v>12000</v>
      </c>
    </row>
    <row r="46" spans="1:5" ht="12.75">
      <c r="A46" s="47"/>
      <c r="B46" s="18" t="s">
        <v>203</v>
      </c>
      <c r="C46" s="18" t="s">
        <v>205</v>
      </c>
      <c r="D46" s="41" t="s">
        <v>56</v>
      </c>
      <c r="E46" s="42">
        <v>5000</v>
      </c>
    </row>
    <row r="47" spans="1:5" ht="12.75">
      <c r="A47" s="48" t="s">
        <v>206</v>
      </c>
      <c r="B47" s="48"/>
      <c r="C47" s="48"/>
      <c r="D47" s="49"/>
      <c r="E47" s="42">
        <f>E16+E17+E18+E21+E32+E37+E43+E44+E45+E46</f>
        <v>6609776</v>
      </c>
    </row>
  </sheetData>
  <sheetProtection/>
  <mergeCells count="7">
    <mergeCell ref="A5:A46"/>
    <mergeCell ref="A47:D47"/>
    <mergeCell ref="F11:F15"/>
    <mergeCell ref="F38:F42"/>
    <mergeCell ref="F30:F31"/>
    <mergeCell ref="F24:F29"/>
    <mergeCell ref="F7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2012-11-14T01:48:44Z</cp:lastPrinted>
  <dcterms:created xsi:type="dcterms:W3CDTF">2006-08-29T11:46:39Z</dcterms:created>
  <dcterms:modified xsi:type="dcterms:W3CDTF">2012-11-14T01:49:17Z</dcterms:modified>
  <cp:category/>
  <cp:version/>
  <cp:contentType/>
  <cp:contentStatus/>
</cp:coreProperties>
</file>