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825" windowWidth="11355" windowHeight="8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'Лист1'!$A$1:$L$71</definedName>
  </definedNames>
  <calcPr fullCalcOnLoad="1"/>
</workbook>
</file>

<file path=xl/sharedStrings.xml><?xml version="1.0" encoding="utf-8"?>
<sst xmlns="http://schemas.openxmlformats.org/spreadsheetml/2006/main" count="453" uniqueCount="132">
  <si>
    <t>Код 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</si>
  <si>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</si>
  <si>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</si>
  <si>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</si>
  <si>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</si>
  <si>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</si>
  <si>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</si>
  <si>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</si>
  <si>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</si>
  <si>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</si>
  <si>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</si>
  <si>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</si>
  <si>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</si>
  <si>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</si>
  <si>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</si>
  <si>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</si>
  <si>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</si>
  <si>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</si>
  <si>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</si>
  <si>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</si>
  <si>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</si>
  <si>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0000</t>
  </si>
  <si>
    <t>00</t>
  </si>
  <si>
    <t>01</t>
  </si>
  <si>
    <t>02</t>
  </si>
  <si>
    <t>05</t>
  </si>
  <si>
    <t>03</t>
  </si>
  <si>
    <t>06</t>
  </si>
  <si>
    <t>030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</si>
  <si>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</si>
  <si>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бюджетной классификации</t>
  </si>
  <si>
    <t>013</t>
  </si>
  <si>
    <t>023</t>
  </si>
  <si>
    <t>10</t>
  </si>
  <si>
    <t>08</t>
  </si>
  <si>
    <t>04</t>
  </si>
  <si>
    <t>020</t>
  </si>
  <si>
    <t>110</t>
  </si>
  <si>
    <t>010</t>
  </si>
  <si>
    <t>014</t>
  </si>
  <si>
    <t>015</t>
  </si>
  <si>
    <t>024</t>
  </si>
  <si>
    <t>804</t>
  </si>
  <si>
    <t>2</t>
  </si>
  <si>
    <t>999</t>
  </si>
  <si>
    <t>151</t>
  </si>
  <si>
    <t>ВСЕГО:</t>
  </si>
  <si>
    <t>сельского Совета депутатов</t>
  </si>
  <si>
    <t>001</t>
  </si>
  <si>
    <t xml:space="preserve">к решению Анцирского 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</si>
  <si>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</si>
  <si>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</si>
  <si>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1</t>
  </si>
  <si>
    <t>11</t>
  </si>
  <si>
    <t>120</t>
  </si>
  <si>
    <t>035</t>
  </si>
  <si>
    <t xml:space="preserve">Налог на имущество физических лиц </t>
  </si>
  <si>
    <t>182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</si>
  <si>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</si>
  <si>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</si>
  <si>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</si>
  <si>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</si>
  <si>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оказания платных услуг (работ) и компенсации затрат государства 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</si>
  <si>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</si>
  <si>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</si>
  <si>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</si>
  <si>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</si>
  <si>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130</t>
  </si>
  <si>
    <t xml:space="preserve">Прочие доходы от оказания платных услуг (работ) получателями средств бюджетов поселений </t>
  </si>
  <si>
    <t>Прочие доходы от оказания платных услуг (работ) получателями средств бюджетов поселений (сумма платежа)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</si>
  <si>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</si>
  <si>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</si>
  <si>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</si>
  <si>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</si>
  <si>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переданных полномочий субъектов Российской Федерации</t>
  </si>
  <si>
    <t>Субвенции бюджетам поселений на выполнение переданных полномочий субъектов Российской Федерации</t>
  </si>
  <si>
    <t>Субвенции местным бюджетам поселений на выполнение переданных полномочий субъектов Российской Федерации</t>
  </si>
  <si>
    <t>Иные межбюджетные трансферты</t>
  </si>
  <si>
    <t>Земельный налог, взимаемый по ставкам, установленным в соответствии с п.п. 1 п. 1 ст. 394 НК Российской Федерации</t>
  </si>
  <si>
    <t>Земельный налог, взимаемый по ставкам, установленным в соответствии с п.п. 1 п. 1 ст. 394 НК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</si>
  <si>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п.п. 2 п. 1 ст. 394 НК Российской Федерации </t>
  </si>
  <si>
    <t>Земельный налог, взимаемый по ставкам, установленным в соответствии с п.п. 2 п. 1 ст. 394 НК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</si>
  <si>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</si>
  <si>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</si>
  <si>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Единый сельскохозяйственный налог </t>
  </si>
  <si>
    <t>ДЕФИЦИТ</t>
  </si>
  <si>
    <t>ИТОГО</t>
  </si>
  <si>
    <t>Налог на доходы физических лиц с доходов, источником которых является налоговый агент, за исключением которых исчисление и уплата налога осуществляется в соответствии со ст. 227, 227.1 и 228 НК Российской Федерации</t>
  </si>
  <si>
    <t>Дотации на выравнивание бюджетной обеспеченности за счет средств краевого бюджета</t>
  </si>
  <si>
    <t>Дотации на выравнивание бюджетной обеспеченности за счет средств районного фонда финансовой поддержки</t>
  </si>
  <si>
    <t>Межбюджетные трансферты на подвоз угля к муниципальным учреждениям образования, находящимся в ведении муниципального района, вывоз мусора и доставку большегрузных предметов</t>
  </si>
  <si>
    <t>Прочие межбюджетные трансферты, передаваемые бюджетам поселений на организацию и проведение общественных работ</t>
  </si>
  <si>
    <t>Прочие межбюджетные трансферты на санитарную уборку земельных участков, буртовку и уплотнение мусора, и организацию очистки мест временного хранения твердых бытовых отходов в поселениях Канского района</t>
  </si>
  <si>
    <t>Прочие межбюджетные трансферты, передаваемые бюджетам поселений на подвоз участников на районные и краевые мероприятия и соревнования</t>
  </si>
  <si>
    <t>Прочие межбюджетные трансферты, передаваемые бюджетам поселений на разработку проектов организации дорожного движения поселений Канского района</t>
  </si>
  <si>
    <t>Субсидии на организацию и проведение акарицидных обработок мест массового отдыха населения</t>
  </si>
  <si>
    <t>Субсидии бюджетам субъектов Российской Федерации и муниципальных образований (межбюджетные субсидии)</t>
  </si>
  <si>
    <t>Доходы бюджета на 2014 год</t>
  </si>
  <si>
    <t>Доходы бюджета на 2015 год</t>
  </si>
  <si>
    <t>Доходы бюджета на 2016 год</t>
  </si>
  <si>
    <t>2711</t>
  </si>
  <si>
    <t>7601</t>
  </si>
  <si>
    <t>7555</t>
  </si>
  <si>
    <t>5118</t>
  </si>
  <si>
    <t>7514</t>
  </si>
  <si>
    <t>0612</t>
  </si>
  <si>
    <t>0613</t>
  </si>
  <si>
    <t>0013</t>
  </si>
  <si>
    <t>Прочие межбюджетные трансферты на ДРЦП "Подросток" на 2013-2015 годы</t>
  </si>
  <si>
    <t>0304</t>
  </si>
  <si>
    <t>0306</t>
  </si>
  <si>
    <t>0307</t>
  </si>
  <si>
    <t>0308</t>
  </si>
  <si>
    <t>0309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</si>
  <si>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</si>
  <si>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</si>
  <si>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</si>
  <si>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дизельной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</si>
  <si>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</si>
  <si>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</si>
  <si>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</si>
  <si>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</si>
  <si>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</si>
  <si>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</si>
  <si>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Межбюджетные трансферты на содержание и обеспечение текущего обслуживания зданий и сооружений учреждений образования Канского района, находящихся в собственности Канского района и закрепленных на праве оперативного управления за муниципальными учреждениями, находящимися в ведении муниципального района</t>
  </si>
  <si>
    <t xml:space="preserve">Доходы бюджета Анцирского сельсовета на 2014 год              </t>
  </si>
  <si>
    <t>и плановый период 2015-2016 годов</t>
  </si>
  <si>
    <t>Код статьи (подстатьи) классификации операций сектора государственного управления, относящихся к доходам бюджета</t>
  </si>
  <si>
    <t>Приложение № 4</t>
  </si>
  <si>
    <t>(тыс. руб.)</t>
  </si>
  <si>
    <t>Налог на имущество физических лиц, взымаемый по ставкам применяемым к объектам налогообложения, расположенным в границах поселений</t>
  </si>
  <si>
    <t xml:space="preserve">от 19.12.2013 г. № 39-184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</si>
</sst>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69" fontId="5" fillId="0" borderId="10" xfId="0" applyNumberFormat="1" applyFont="1" applyBorder="1" applyAlignment="1">
      <alignment vertical="top"/>
    </xf>
    <xf numFmtId="169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168" fontId="5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view="pageBreakPreview" zoomScaleSheetLayoutView="100" zoomScalePageLayoutView="0" workbookViewId="0" topLeftCell="B1">
      <selection activeCell="I10" sqref="I10:I11"/>
    </sheetView>
  </sheetViews>
  <sheetFormatPr defaultColWidth="9.00390625" defaultRowHeight="12.75"/>
  <cols>
    <col min="1" max="1" width="5.625" style="0" customWidth="1"/>
    <col min="2" max="2" width="3.625" style="0" customWidth="1"/>
    <col min="3" max="3" width="5.75390625" style="0" customWidth="1"/>
    <col min="4" max="4" width="5.875" style="0" customWidth="1"/>
    <col min="5" max="5" width="6.00390625" style="0" customWidth="1"/>
    <col min="6" max="6" width="5.125" style="0" customWidth="1"/>
    <col min="7" max="7" width="5.75390625" style="0" customWidth="1"/>
    <col min="8" max="8" width="14.875" style="0" customWidth="1"/>
    <col min="9" max="9" width="57.625" style="29" customWidth="1"/>
    <col min="10" max="10" width="10.125" style="3" customWidth="1"/>
    <col min="11" max="12" width="10.125" style="33" customWidth="1"/>
  </cols>
  <sheetData>
    <row r="1" spans="1:12" ht="15" customHeight="1">
      <c r="A1" s="23"/>
      <c r="B1" s="23"/>
      <c r="C1" s="23"/>
      <c r="D1" s="23"/>
      <c r="E1" s="23"/>
      <c r="F1" s="23"/>
      <c r="G1" s="23"/>
      <c r="H1" s="23"/>
      <c r="J1" s="35" t="s">
        <v>128</v>
      </c>
      <c r="K1" s="35"/>
      <c r="L1" s="35"/>
    </row>
    <row r="2" spans="1:12" ht="15" customHeight="1">
      <c r="A2" s="23"/>
      <c r="B2" s="23"/>
      <c r="C2" s="23"/>
      <c r="D2" s="23"/>
      <c r="E2" s="23"/>
      <c r="F2" s="23"/>
      <c r="G2" s="23"/>
      <c r="H2" s="23"/>
      <c r="J2" s="35" t="s">
        <v>49</v>
      </c>
      <c r="K2" s="35"/>
      <c r="L2" s="35"/>
    </row>
    <row r="3" spans="1:12" ht="15" customHeight="1">
      <c r="A3" s="23"/>
      <c r="B3" s="23"/>
      <c r="C3" s="23"/>
      <c r="D3" s="23"/>
      <c r="E3" s="23"/>
      <c r="F3" s="23"/>
      <c r="G3" s="23"/>
      <c r="H3" s="23"/>
      <c r="J3" s="35" t="s">
        <v>47</v>
      </c>
      <c r="K3" s="35"/>
      <c r="L3" s="35"/>
    </row>
    <row r="4" spans="1:12" ht="15" customHeight="1">
      <c r="A4" s="23"/>
      <c r="B4" s="23"/>
      <c r="C4" s="23"/>
      <c r="D4" s="23"/>
      <c r="E4" s="23"/>
      <c r="F4" s="23"/>
      <c r="G4" s="23"/>
      <c r="H4" s="23"/>
      <c r="J4" s="35" t="s">
        <v>131</v>
      </c>
      <c r="K4" s="35"/>
      <c r="L4" s="35"/>
    </row>
    <row r="5" spans="1:10" ht="23.25" customHeight="1">
      <c r="A5" s="23"/>
      <c r="B5" s="23"/>
      <c r="C5" s="23"/>
      <c r="D5" s="23"/>
      <c r="E5" s="23"/>
      <c r="F5" s="23"/>
      <c r="G5" s="23"/>
      <c r="H5" s="23"/>
      <c r="I5" s="26"/>
      <c r="J5" s="24"/>
    </row>
    <row r="6" spans="1:12" ht="20.25" customHeight="1">
      <c r="A6" s="36" t="s">
        <v>125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8.75">
      <c r="A7" s="37" t="s">
        <v>126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0" ht="15.75">
      <c r="A8" s="23"/>
      <c r="B8" s="23"/>
      <c r="C8" s="23"/>
      <c r="D8" s="23"/>
      <c r="E8" s="23"/>
      <c r="F8" s="23"/>
      <c r="G8" s="23"/>
      <c r="H8" s="23"/>
      <c r="I8" s="27"/>
      <c r="J8" s="24"/>
    </row>
    <row r="9" spans="1:12" ht="15.75">
      <c r="A9" s="23"/>
      <c r="B9" s="23"/>
      <c r="C9" s="23"/>
      <c r="D9" s="23"/>
      <c r="E9" s="23"/>
      <c r="F9" s="23"/>
      <c r="G9" s="23"/>
      <c r="H9" s="23"/>
      <c r="I9" s="27"/>
      <c r="J9" s="24"/>
      <c r="K9" s="34" t="s">
        <v>129</v>
      </c>
      <c r="L9" s="34"/>
    </row>
    <row r="10" spans="1:12" ht="15.75" customHeight="1">
      <c r="A10" s="43" t="s">
        <v>30</v>
      </c>
      <c r="B10" s="43"/>
      <c r="C10" s="43"/>
      <c r="D10" s="43"/>
      <c r="E10" s="43"/>
      <c r="F10" s="43"/>
      <c r="G10" s="43"/>
      <c r="H10" s="43"/>
      <c r="I10" s="41" t="s">
        <v>29</v>
      </c>
      <c r="J10" s="40" t="s">
        <v>97</v>
      </c>
      <c r="K10" s="40" t="s">
        <v>98</v>
      </c>
      <c r="L10" s="40" t="s">
        <v>99</v>
      </c>
    </row>
    <row r="11" spans="1:12" s="1" customFormat="1" ht="141" customHeight="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127</v>
      </c>
      <c r="I11" s="42"/>
      <c r="J11" s="40"/>
      <c r="K11" s="40"/>
      <c r="L11" s="40"/>
    </row>
    <row r="12" spans="1:12" ht="15.75" customHeight="1">
      <c r="A12" s="5" t="s">
        <v>20</v>
      </c>
      <c r="B12" s="5">
        <v>1</v>
      </c>
      <c r="C12" s="5" t="s">
        <v>22</v>
      </c>
      <c r="D12" s="5" t="s">
        <v>22</v>
      </c>
      <c r="E12" s="5" t="s">
        <v>20</v>
      </c>
      <c r="F12" s="5" t="s">
        <v>22</v>
      </c>
      <c r="G12" s="5" t="s">
        <v>21</v>
      </c>
      <c r="H12" s="5" t="s">
        <v>20</v>
      </c>
      <c r="I12" s="14" t="s">
        <v>7</v>
      </c>
      <c r="J12" s="6">
        <f>J14+J16+J19+J27+J33+J36+J41</f>
        <v>4314.05</v>
      </c>
      <c r="K12" s="6">
        <f>K14+K16+K19+K27+K33+K36+K41</f>
        <v>4993.05</v>
      </c>
      <c r="L12" s="6">
        <f>L14+L16+L19+L27+L33+L36+L41</f>
        <v>5043.16</v>
      </c>
    </row>
    <row r="13" spans="1:12" ht="15.75" customHeight="1">
      <c r="A13" s="7">
        <v>182</v>
      </c>
      <c r="B13" s="7">
        <v>1</v>
      </c>
      <c r="C13" s="5" t="s">
        <v>23</v>
      </c>
      <c r="D13" s="5" t="s">
        <v>22</v>
      </c>
      <c r="E13" s="5" t="s">
        <v>20</v>
      </c>
      <c r="F13" s="5" t="s">
        <v>22</v>
      </c>
      <c r="G13" s="5" t="s">
        <v>21</v>
      </c>
      <c r="H13" s="5" t="s">
        <v>20</v>
      </c>
      <c r="I13" s="14" t="s">
        <v>8</v>
      </c>
      <c r="J13" s="6">
        <f aca="true" t="shared" si="0" ref="J13:L14">J14</f>
        <v>2212.9</v>
      </c>
      <c r="K13" s="6">
        <f t="shared" si="0"/>
        <v>2461.7</v>
      </c>
      <c r="L13" s="6">
        <f t="shared" si="0"/>
        <v>2480.7</v>
      </c>
    </row>
    <row r="14" spans="1:12" ht="15.75" customHeight="1">
      <c r="A14" s="7">
        <v>182</v>
      </c>
      <c r="B14" s="7">
        <v>1</v>
      </c>
      <c r="C14" s="5" t="s">
        <v>23</v>
      </c>
      <c r="D14" s="5" t="s">
        <v>24</v>
      </c>
      <c r="E14" s="5" t="s">
        <v>20</v>
      </c>
      <c r="F14" s="5" t="s">
        <v>23</v>
      </c>
      <c r="G14" s="5" t="s">
        <v>21</v>
      </c>
      <c r="H14" s="5">
        <v>110</v>
      </c>
      <c r="I14" s="14" t="s">
        <v>9</v>
      </c>
      <c r="J14" s="8">
        <f t="shared" si="0"/>
        <v>2212.9</v>
      </c>
      <c r="K14" s="8">
        <f t="shared" si="0"/>
        <v>2461.7</v>
      </c>
      <c r="L14" s="8">
        <f t="shared" si="0"/>
        <v>2480.7</v>
      </c>
    </row>
    <row r="15" spans="1:12" ht="62.25" customHeight="1">
      <c r="A15" s="9">
        <v>182</v>
      </c>
      <c r="B15" s="9">
        <v>1</v>
      </c>
      <c r="C15" s="10" t="s">
        <v>23</v>
      </c>
      <c r="D15" s="10" t="s">
        <v>24</v>
      </c>
      <c r="E15" s="10" t="s">
        <v>38</v>
      </c>
      <c r="F15" s="10" t="s">
        <v>23</v>
      </c>
      <c r="G15" s="10" t="s">
        <v>21</v>
      </c>
      <c r="H15" s="10">
        <v>110</v>
      </c>
      <c r="I15" s="11" t="s">
        <v>87</v>
      </c>
      <c r="J15" s="12">
        <f>2212900/1000</f>
        <v>2212.9</v>
      </c>
      <c r="K15" s="12">
        <f>2461700/1000</f>
        <v>2461.7</v>
      </c>
      <c r="L15" s="12">
        <f>2480700/1000</f>
        <v>2480.7</v>
      </c>
    </row>
    <row r="16" spans="1:12" ht="18" customHeight="1">
      <c r="A16" s="5">
        <v>182</v>
      </c>
      <c r="B16" s="5">
        <v>1</v>
      </c>
      <c r="C16" s="5" t="s">
        <v>25</v>
      </c>
      <c r="D16" s="5" t="s">
        <v>22</v>
      </c>
      <c r="E16" s="5" t="s">
        <v>20</v>
      </c>
      <c r="F16" s="5" t="s">
        <v>22</v>
      </c>
      <c r="G16" s="5" t="s">
        <v>21</v>
      </c>
      <c r="H16" s="5" t="s">
        <v>20</v>
      </c>
      <c r="I16" s="14" t="s">
        <v>10</v>
      </c>
      <c r="J16" s="6">
        <f aca="true" t="shared" si="1" ref="J16:L17">J17</f>
        <v>22.5</v>
      </c>
      <c r="K16" s="6">
        <f t="shared" si="1"/>
        <v>29</v>
      </c>
      <c r="L16" s="6">
        <f t="shared" si="1"/>
        <v>29.5</v>
      </c>
    </row>
    <row r="17" spans="1:12" ht="18" customHeight="1">
      <c r="A17" s="5">
        <v>182</v>
      </c>
      <c r="B17" s="5">
        <v>1</v>
      </c>
      <c r="C17" s="5" t="s">
        <v>25</v>
      </c>
      <c r="D17" s="5" t="s">
        <v>26</v>
      </c>
      <c r="E17" s="5" t="s">
        <v>20</v>
      </c>
      <c r="F17" s="5" t="s">
        <v>23</v>
      </c>
      <c r="G17" s="5" t="s">
        <v>21</v>
      </c>
      <c r="H17" s="5">
        <v>110</v>
      </c>
      <c r="I17" s="14" t="s">
        <v>11</v>
      </c>
      <c r="J17" s="6">
        <f t="shared" si="1"/>
        <v>22.5</v>
      </c>
      <c r="K17" s="6">
        <f t="shared" si="1"/>
        <v>29</v>
      </c>
      <c r="L17" s="6">
        <f t="shared" si="1"/>
        <v>29.5</v>
      </c>
    </row>
    <row r="18" spans="1:12" ht="18" customHeight="1">
      <c r="A18" s="10">
        <v>182</v>
      </c>
      <c r="B18" s="10">
        <v>1</v>
      </c>
      <c r="C18" s="10" t="s">
        <v>25</v>
      </c>
      <c r="D18" s="10" t="s">
        <v>26</v>
      </c>
      <c r="E18" s="10" t="s">
        <v>38</v>
      </c>
      <c r="F18" s="10" t="s">
        <v>23</v>
      </c>
      <c r="G18" s="10" t="s">
        <v>21</v>
      </c>
      <c r="H18" s="10">
        <v>110</v>
      </c>
      <c r="I18" s="11" t="s">
        <v>84</v>
      </c>
      <c r="J18" s="13">
        <f>22500/1000</f>
        <v>22.5</v>
      </c>
      <c r="K18" s="13">
        <f>29000/1000</f>
        <v>29</v>
      </c>
      <c r="L18" s="13">
        <f>29500/1000</f>
        <v>29.5</v>
      </c>
    </row>
    <row r="19" spans="1:12" ht="18" customHeight="1">
      <c r="A19" s="5">
        <v>182</v>
      </c>
      <c r="B19" s="5">
        <v>1</v>
      </c>
      <c r="C19" s="5" t="s">
        <v>27</v>
      </c>
      <c r="D19" s="5" t="s">
        <v>22</v>
      </c>
      <c r="E19" s="5" t="s">
        <v>20</v>
      </c>
      <c r="F19" s="5" t="s">
        <v>22</v>
      </c>
      <c r="G19" s="5" t="s">
        <v>21</v>
      </c>
      <c r="H19" s="5" t="s">
        <v>20</v>
      </c>
      <c r="I19" s="14" t="s">
        <v>12</v>
      </c>
      <c r="J19" s="6">
        <f>J20+J22</f>
        <v>1239</v>
      </c>
      <c r="K19" s="6">
        <f>K20+K22</f>
        <v>1400.3</v>
      </c>
      <c r="L19" s="6">
        <f>L20+L22</f>
        <v>1417</v>
      </c>
    </row>
    <row r="20" spans="1:12" ht="18" customHeight="1">
      <c r="A20" s="5">
        <v>182</v>
      </c>
      <c r="B20" s="5">
        <v>1</v>
      </c>
      <c r="C20" s="5" t="s">
        <v>27</v>
      </c>
      <c r="D20" s="5" t="s">
        <v>23</v>
      </c>
      <c r="E20" s="5" t="s">
        <v>20</v>
      </c>
      <c r="F20" s="5" t="s">
        <v>22</v>
      </c>
      <c r="G20" s="5" t="s">
        <v>21</v>
      </c>
      <c r="H20" s="5">
        <v>110</v>
      </c>
      <c r="I20" s="14" t="s">
        <v>56</v>
      </c>
      <c r="J20" s="8">
        <f>J21</f>
        <v>270</v>
      </c>
      <c r="K20" s="8">
        <f>K21</f>
        <v>300</v>
      </c>
      <c r="L20" s="8">
        <f>L21</f>
        <v>307</v>
      </c>
    </row>
    <row r="21" spans="1:12" ht="49.5" customHeight="1">
      <c r="A21" s="10">
        <v>182</v>
      </c>
      <c r="B21" s="10">
        <v>1</v>
      </c>
      <c r="C21" s="10" t="s">
        <v>27</v>
      </c>
      <c r="D21" s="10" t="s">
        <v>23</v>
      </c>
      <c r="E21" s="10" t="s">
        <v>28</v>
      </c>
      <c r="F21" s="10" t="s">
        <v>33</v>
      </c>
      <c r="G21" s="10" t="s">
        <v>21</v>
      </c>
      <c r="H21" s="10">
        <v>110</v>
      </c>
      <c r="I21" s="11" t="s">
        <v>130</v>
      </c>
      <c r="J21" s="12">
        <f>270000/1000</f>
        <v>270</v>
      </c>
      <c r="K21" s="12">
        <f>300000/1000</f>
        <v>300</v>
      </c>
      <c r="L21" s="12">
        <f>307000/1000</f>
        <v>307</v>
      </c>
    </row>
    <row r="22" spans="1:12" ht="17.25" customHeight="1">
      <c r="A22" s="5" t="s">
        <v>57</v>
      </c>
      <c r="B22" s="5" t="s">
        <v>52</v>
      </c>
      <c r="C22" s="5" t="s">
        <v>27</v>
      </c>
      <c r="D22" s="5" t="s">
        <v>27</v>
      </c>
      <c r="E22" s="5" t="s">
        <v>20</v>
      </c>
      <c r="F22" s="5" t="s">
        <v>22</v>
      </c>
      <c r="G22" s="5" t="s">
        <v>21</v>
      </c>
      <c r="H22" s="5" t="s">
        <v>20</v>
      </c>
      <c r="I22" s="14" t="s">
        <v>58</v>
      </c>
      <c r="J22" s="8">
        <f>J23+J25</f>
        <v>969</v>
      </c>
      <c r="K22" s="8">
        <f>K23+K25</f>
        <v>1100.3</v>
      </c>
      <c r="L22" s="8">
        <f>L23+L25</f>
        <v>1110</v>
      </c>
    </row>
    <row r="23" spans="1:12" ht="32.25" customHeight="1">
      <c r="A23" s="5" t="s">
        <v>57</v>
      </c>
      <c r="B23" s="5" t="s">
        <v>52</v>
      </c>
      <c r="C23" s="5" t="s">
        <v>27</v>
      </c>
      <c r="D23" s="5" t="s">
        <v>27</v>
      </c>
      <c r="E23" s="5" t="s">
        <v>38</v>
      </c>
      <c r="F23" s="5" t="s">
        <v>22</v>
      </c>
      <c r="G23" s="5" t="s">
        <v>21</v>
      </c>
      <c r="H23" s="5" t="s">
        <v>20</v>
      </c>
      <c r="I23" s="14" t="s">
        <v>78</v>
      </c>
      <c r="J23" s="6">
        <f>J24</f>
        <v>668</v>
      </c>
      <c r="K23" s="6">
        <f>K24</f>
        <v>759.3</v>
      </c>
      <c r="L23" s="6">
        <f>L24</f>
        <v>768</v>
      </c>
    </row>
    <row r="24" spans="1:12" ht="64.5" customHeight="1">
      <c r="A24" s="10">
        <v>182</v>
      </c>
      <c r="B24" s="10">
        <v>1</v>
      </c>
      <c r="C24" s="10" t="s">
        <v>27</v>
      </c>
      <c r="D24" s="10" t="s">
        <v>27</v>
      </c>
      <c r="E24" s="10" t="s">
        <v>31</v>
      </c>
      <c r="F24" s="10">
        <v>10</v>
      </c>
      <c r="G24" s="10" t="s">
        <v>21</v>
      </c>
      <c r="H24" s="10">
        <v>110</v>
      </c>
      <c r="I24" s="11" t="s">
        <v>79</v>
      </c>
      <c r="J24" s="13">
        <f>668000/1000</f>
        <v>668</v>
      </c>
      <c r="K24" s="13">
        <f>759300/1000</f>
        <v>759.3</v>
      </c>
      <c r="L24" s="13">
        <f>768000/1000</f>
        <v>768</v>
      </c>
    </row>
    <row r="25" spans="1:12" ht="35.25" customHeight="1">
      <c r="A25" s="5">
        <v>182</v>
      </c>
      <c r="B25" s="5">
        <v>1</v>
      </c>
      <c r="C25" s="5" t="s">
        <v>27</v>
      </c>
      <c r="D25" s="5" t="s">
        <v>27</v>
      </c>
      <c r="E25" s="5" t="s">
        <v>36</v>
      </c>
      <c r="F25" s="5" t="s">
        <v>22</v>
      </c>
      <c r="G25" s="5" t="s">
        <v>21</v>
      </c>
      <c r="H25" s="5">
        <v>110</v>
      </c>
      <c r="I25" s="14" t="s">
        <v>80</v>
      </c>
      <c r="J25" s="6">
        <f>J26</f>
        <v>301</v>
      </c>
      <c r="K25" s="6">
        <f>K26</f>
        <v>341</v>
      </c>
      <c r="L25" s="6">
        <f>L26</f>
        <v>342</v>
      </c>
    </row>
    <row r="26" spans="1:12" ht="63" customHeight="1">
      <c r="A26" s="10">
        <v>182</v>
      </c>
      <c r="B26" s="10">
        <v>1</v>
      </c>
      <c r="C26" s="10" t="s">
        <v>27</v>
      </c>
      <c r="D26" s="10" t="s">
        <v>27</v>
      </c>
      <c r="E26" s="10" t="s">
        <v>32</v>
      </c>
      <c r="F26" s="10" t="s">
        <v>33</v>
      </c>
      <c r="G26" s="10" t="s">
        <v>21</v>
      </c>
      <c r="H26" s="10">
        <v>110</v>
      </c>
      <c r="I26" s="11" t="s">
        <v>81</v>
      </c>
      <c r="J26" s="13">
        <f>301000/1000</f>
        <v>301</v>
      </c>
      <c r="K26" s="13">
        <f>341000/1000</f>
        <v>341</v>
      </c>
      <c r="L26" s="13">
        <f>342000/1000</f>
        <v>342</v>
      </c>
    </row>
    <row r="27" spans="1:12" ht="35.25" customHeight="1">
      <c r="A27" s="5" t="s">
        <v>57</v>
      </c>
      <c r="B27" s="5" t="s">
        <v>52</v>
      </c>
      <c r="C27" s="5" t="s">
        <v>26</v>
      </c>
      <c r="D27" s="5" t="s">
        <v>22</v>
      </c>
      <c r="E27" s="5" t="s">
        <v>20</v>
      </c>
      <c r="F27" s="5" t="s">
        <v>22</v>
      </c>
      <c r="G27" s="5" t="s">
        <v>21</v>
      </c>
      <c r="H27" s="5" t="s">
        <v>20</v>
      </c>
      <c r="I27" s="14" t="s">
        <v>114</v>
      </c>
      <c r="J27" s="6">
        <f>J28</f>
        <v>118.4</v>
      </c>
      <c r="K27" s="6">
        <f>K28</f>
        <v>144.8</v>
      </c>
      <c r="L27" s="6">
        <f>L28</f>
        <v>143.6</v>
      </c>
    </row>
    <row r="28" spans="1:12" ht="33" customHeight="1">
      <c r="A28" s="10" t="s">
        <v>57</v>
      </c>
      <c r="B28" s="10" t="s">
        <v>52</v>
      </c>
      <c r="C28" s="10" t="s">
        <v>26</v>
      </c>
      <c r="D28" s="10" t="s">
        <v>24</v>
      </c>
      <c r="E28" s="10" t="s">
        <v>20</v>
      </c>
      <c r="F28" s="10" t="s">
        <v>23</v>
      </c>
      <c r="G28" s="10" t="s">
        <v>21</v>
      </c>
      <c r="H28" s="10" t="s">
        <v>37</v>
      </c>
      <c r="I28" s="11" t="s">
        <v>115</v>
      </c>
      <c r="J28" s="13">
        <f>J29+J30+J31+J32</f>
        <v>118.4</v>
      </c>
      <c r="K28" s="13">
        <f>K29+K30+K31+K32</f>
        <v>144.8</v>
      </c>
      <c r="L28" s="13">
        <f>L29+L30+L31+L32</f>
        <v>143.6</v>
      </c>
    </row>
    <row r="29" spans="1:12" ht="49.5" customHeight="1">
      <c r="A29" s="10" t="s">
        <v>57</v>
      </c>
      <c r="B29" s="10" t="s">
        <v>52</v>
      </c>
      <c r="C29" s="10" t="s">
        <v>26</v>
      </c>
      <c r="D29" s="10" t="s">
        <v>24</v>
      </c>
      <c r="E29" s="10" t="s">
        <v>116</v>
      </c>
      <c r="F29" s="10" t="s">
        <v>23</v>
      </c>
      <c r="G29" s="10" t="s">
        <v>21</v>
      </c>
      <c r="H29" s="10" t="s">
        <v>37</v>
      </c>
      <c r="I29" s="11" t="s">
        <v>117</v>
      </c>
      <c r="J29" s="13">
        <v>43.3</v>
      </c>
      <c r="K29" s="31">
        <v>55.7</v>
      </c>
      <c r="L29" s="32">
        <v>58</v>
      </c>
    </row>
    <row r="30" spans="1:12" ht="66" customHeight="1">
      <c r="A30" s="10" t="s">
        <v>57</v>
      </c>
      <c r="B30" s="10" t="s">
        <v>52</v>
      </c>
      <c r="C30" s="10" t="s">
        <v>26</v>
      </c>
      <c r="D30" s="10" t="s">
        <v>24</v>
      </c>
      <c r="E30" s="10" t="s">
        <v>118</v>
      </c>
      <c r="F30" s="10" t="s">
        <v>23</v>
      </c>
      <c r="G30" s="10" t="s">
        <v>21</v>
      </c>
      <c r="H30" s="10" t="s">
        <v>37</v>
      </c>
      <c r="I30" s="11" t="s">
        <v>119</v>
      </c>
      <c r="J30" s="13">
        <v>0.9</v>
      </c>
      <c r="K30" s="31">
        <v>1.1</v>
      </c>
      <c r="L30" s="31">
        <v>1.1</v>
      </c>
    </row>
    <row r="31" spans="1:12" ht="66" customHeight="1">
      <c r="A31" s="10" t="s">
        <v>57</v>
      </c>
      <c r="B31" s="10" t="s">
        <v>52</v>
      </c>
      <c r="C31" s="10" t="s">
        <v>26</v>
      </c>
      <c r="D31" s="10" t="s">
        <v>24</v>
      </c>
      <c r="E31" s="10" t="s">
        <v>120</v>
      </c>
      <c r="F31" s="10" t="s">
        <v>23</v>
      </c>
      <c r="G31" s="10" t="s">
        <v>21</v>
      </c>
      <c r="H31" s="10" t="s">
        <v>37</v>
      </c>
      <c r="I31" s="11" t="s">
        <v>121</v>
      </c>
      <c r="J31" s="13">
        <v>70.2</v>
      </c>
      <c r="K31" s="31">
        <v>82.5</v>
      </c>
      <c r="L31" s="31">
        <v>79.1</v>
      </c>
    </row>
    <row r="32" spans="1:12" ht="66" customHeight="1">
      <c r="A32" s="10" t="s">
        <v>57</v>
      </c>
      <c r="B32" s="10" t="s">
        <v>52</v>
      </c>
      <c r="C32" s="10" t="s">
        <v>26</v>
      </c>
      <c r="D32" s="10" t="s">
        <v>24</v>
      </c>
      <c r="E32" s="10" t="s">
        <v>122</v>
      </c>
      <c r="F32" s="10" t="s">
        <v>23</v>
      </c>
      <c r="G32" s="10" t="s">
        <v>21</v>
      </c>
      <c r="H32" s="10" t="s">
        <v>37</v>
      </c>
      <c r="I32" s="11" t="s">
        <v>123</v>
      </c>
      <c r="J32" s="13">
        <v>4</v>
      </c>
      <c r="K32" s="31">
        <v>5.5</v>
      </c>
      <c r="L32" s="31">
        <v>5.4</v>
      </c>
    </row>
    <row r="33" spans="1:12" ht="18" customHeight="1">
      <c r="A33" s="15">
        <v>804</v>
      </c>
      <c r="B33" s="15">
        <v>1</v>
      </c>
      <c r="C33" s="16" t="s">
        <v>34</v>
      </c>
      <c r="D33" s="16" t="s">
        <v>22</v>
      </c>
      <c r="E33" s="16" t="s">
        <v>20</v>
      </c>
      <c r="F33" s="16" t="s">
        <v>22</v>
      </c>
      <c r="G33" s="16" t="s">
        <v>21</v>
      </c>
      <c r="H33" s="16" t="s">
        <v>20</v>
      </c>
      <c r="I33" s="14" t="s">
        <v>13</v>
      </c>
      <c r="J33" s="6">
        <f>J34</f>
        <v>15</v>
      </c>
      <c r="K33" s="6">
        <f>K34</f>
        <v>18</v>
      </c>
      <c r="L33" s="6">
        <f>L34</f>
        <v>20</v>
      </c>
    </row>
    <row r="34" spans="1:12" ht="47.25" customHeight="1">
      <c r="A34" s="10">
        <v>804</v>
      </c>
      <c r="B34" s="10">
        <v>1</v>
      </c>
      <c r="C34" s="10" t="s">
        <v>34</v>
      </c>
      <c r="D34" s="10" t="s">
        <v>35</v>
      </c>
      <c r="E34" s="10" t="s">
        <v>20</v>
      </c>
      <c r="F34" s="10" t="s">
        <v>23</v>
      </c>
      <c r="G34" s="10" t="s">
        <v>21</v>
      </c>
      <c r="H34" s="10" t="s">
        <v>20</v>
      </c>
      <c r="I34" s="11" t="s">
        <v>82</v>
      </c>
      <c r="J34" s="12">
        <f>15000/1000</f>
        <v>15</v>
      </c>
      <c r="K34" s="12">
        <f>18000/1000</f>
        <v>18</v>
      </c>
      <c r="L34" s="12">
        <f>20000/1000</f>
        <v>20</v>
      </c>
    </row>
    <row r="35" spans="1:12" ht="82.5" customHeight="1">
      <c r="A35" s="10">
        <v>804</v>
      </c>
      <c r="B35" s="10">
        <v>1</v>
      </c>
      <c r="C35" s="10" t="s">
        <v>34</v>
      </c>
      <c r="D35" s="10" t="s">
        <v>35</v>
      </c>
      <c r="E35" s="10" t="s">
        <v>36</v>
      </c>
      <c r="F35" s="10" t="s">
        <v>23</v>
      </c>
      <c r="G35" s="10" t="s">
        <v>21</v>
      </c>
      <c r="H35" s="10" t="s">
        <v>37</v>
      </c>
      <c r="I35" s="11" t="s">
        <v>83</v>
      </c>
      <c r="J35" s="12">
        <f>J34</f>
        <v>15</v>
      </c>
      <c r="K35" s="12">
        <f>K34</f>
        <v>18</v>
      </c>
      <c r="L35" s="12">
        <f>L34</f>
        <v>20</v>
      </c>
    </row>
    <row r="36" spans="1:12" ht="33" customHeight="1">
      <c r="A36" s="5" t="s">
        <v>42</v>
      </c>
      <c r="B36" s="5" t="s">
        <v>52</v>
      </c>
      <c r="C36" s="5" t="s">
        <v>53</v>
      </c>
      <c r="D36" s="5" t="s">
        <v>22</v>
      </c>
      <c r="E36" s="5" t="s">
        <v>20</v>
      </c>
      <c r="F36" s="5" t="s">
        <v>22</v>
      </c>
      <c r="G36" s="5" t="s">
        <v>21</v>
      </c>
      <c r="H36" s="5" t="s">
        <v>20</v>
      </c>
      <c r="I36" s="14" t="s">
        <v>14</v>
      </c>
      <c r="J36" s="8">
        <f>J37+J39</f>
        <v>626.25</v>
      </c>
      <c r="K36" s="8">
        <f>K37+K39</f>
        <v>819.25</v>
      </c>
      <c r="L36" s="8">
        <f>L37+L39</f>
        <v>832.36</v>
      </c>
    </row>
    <row r="37" spans="1:12" ht="97.5" customHeight="1">
      <c r="A37" s="5" t="s">
        <v>42</v>
      </c>
      <c r="B37" s="5" t="s">
        <v>52</v>
      </c>
      <c r="C37" s="5" t="s">
        <v>53</v>
      </c>
      <c r="D37" s="5" t="s">
        <v>25</v>
      </c>
      <c r="E37" s="5" t="s">
        <v>20</v>
      </c>
      <c r="F37" s="5" t="s">
        <v>22</v>
      </c>
      <c r="G37" s="5" t="s">
        <v>21</v>
      </c>
      <c r="H37" s="5" t="s">
        <v>54</v>
      </c>
      <c r="I37" s="14" t="s">
        <v>59</v>
      </c>
      <c r="J37" s="8">
        <f>J38</f>
        <v>23.25</v>
      </c>
      <c r="K37" s="8">
        <f>K38</f>
        <v>27.25</v>
      </c>
      <c r="L37" s="8">
        <f>L38</f>
        <v>29.36</v>
      </c>
    </row>
    <row r="38" spans="1:12" ht="67.5" customHeight="1">
      <c r="A38" s="10" t="s">
        <v>42</v>
      </c>
      <c r="B38" s="10" t="s">
        <v>52</v>
      </c>
      <c r="C38" s="10" t="s">
        <v>53</v>
      </c>
      <c r="D38" s="10" t="s">
        <v>25</v>
      </c>
      <c r="E38" s="10" t="s">
        <v>55</v>
      </c>
      <c r="F38" s="10" t="s">
        <v>33</v>
      </c>
      <c r="G38" s="10" t="s">
        <v>21</v>
      </c>
      <c r="H38" s="10" t="s">
        <v>54</v>
      </c>
      <c r="I38" s="11" t="s">
        <v>60</v>
      </c>
      <c r="J38" s="12">
        <f>23250/1000</f>
        <v>23.25</v>
      </c>
      <c r="K38" s="12">
        <f>27250/1000</f>
        <v>27.25</v>
      </c>
      <c r="L38" s="12">
        <f>29360/1000</f>
        <v>29.36</v>
      </c>
    </row>
    <row r="39" spans="1:12" ht="83.25" customHeight="1">
      <c r="A39" s="5">
        <v>853</v>
      </c>
      <c r="B39" s="5">
        <v>1</v>
      </c>
      <c r="C39" s="5">
        <v>11</v>
      </c>
      <c r="D39" s="5" t="s">
        <v>25</v>
      </c>
      <c r="E39" s="5" t="s">
        <v>38</v>
      </c>
      <c r="F39" s="5" t="s">
        <v>22</v>
      </c>
      <c r="G39" s="5" t="s">
        <v>21</v>
      </c>
      <c r="H39" s="5" t="s">
        <v>54</v>
      </c>
      <c r="I39" s="14" t="s">
        <v>61</v>
      </c>
      <c r="J39" s="6">
        <f>J40</f>
        <v>603</v>
      </c>
      <c r="K39" s="6">
        <f>K40</f>
        <v>792</v>
      </c>
      <c r="L39" s="6">
        <f>L40</f>
        <v>803</v>
      </c>
    </row>
    <row r="40" spans="1:12" ht="84.75" customHeight="1">
      <c r="A40" s="10">
        <v>853</v>
      </c>
      <c r="B40" s="10">
        <v>1</v>
      </c>
      <c r="C40" s="10">
        <v>11</v>
      </c>
      <c r="D40" s="10" t="s">
        <v>25</v>
      </c>
      <c r="E40" s="10" t="s">
        <v>31</v>
      </c>
      <c r="F40" s="10">
        <v>10</v>
      </c>
      <c r="G40" s="10" t="s">
        <v>21</v>
      </c>
      <c r="H40" s="10">
        <v>120</v>
      </c>
      <c r="I40" s="11" t="s">
        <v>15</v>
      </c>
      <c r="J40" s="13">
        <f>603000/1000</f>
        <v>603</v>
      </c>
      <c r="K40" s="13">
        <f>792000/1000</f>
        <v>792</v>
      </c>
      <c r="L40" s="13">
        <f>803000/1000</f>
        <v>803</v>
      </c>
    </row>
    <row r="41" spans="1:12" ht="30.75" customHeight="1">
      <c r="A41" s="5">
        <v>804</v>
      </c>
      <c r="B41" s="5">
        <v>1</v>
      </c>
      <c r="C41" s="5">
        <v>13</v>
      </c>
      <c r="D41" s="5" t="s">
        <v>22</v>
      </c>
      <c r="E41" s="5" t="s">
        <v>20</v>
      </c>
      <c r="F41" s="5" t="s">
        <v>22</v>
      </c>
      <c r="G41" s="5" t="s">
        <v>21</v>
      </c>
      <c r="H41" s="5" t="s">
        <v>20</v>
      </c>
      <c r="I41" s="14" t="s">
        <v>62</v>
      </c>
      <c r="J41" s="6">
        <f aca="true" t="shared" si="2" ref="J41:L42">J42</f>
        <v>80</v>
      </c>
      <c r="K41" s="6">
        <f t="shared" si="2"/>
        <v>120</v>
      </c>
      <c r="L41" s="6">
        <f t="shared" si="2"/>
        <v>120</v>
      </c>
    </row>
    <row r="42" spans="1:12" ht="18.75" customHeight="1">
      <c r="A42" s="5">
        <v>804</v>
      </c>
      <c r="B42" s="5">
        <v>1</v>
      </c>
      <c r="C42" s="5">
        <v>13</v>
      </c>
      <c r="D42" s="5" t="s">
        <v>23</v>
      </c>
      <c r="E42" s="5" t="s">
        <v>20</v>
      </c>
      <c r="F42" s="5" t="s">
        <v>22</v>
      </c>
      <c r="G42" s="5" t="s">
        <v>21</v>
      </c>
      <c r="H42" s="5">
        <v>130</v>
      </c>
      <c r="I42" s="14" t="s">
        <v>63</v>
      </c>
      <c r="J42" s="6">
        <f t="shared" si="2"/>
        <v>80</v>
      </c>
      <c r="K42" s="6">
        <f t="shared" si="2"/>
        <v>120</v>
      </c>
      <c r="L42" s="6">
        <f t="shared" si="2"/>
        <v>120</v>
      </c>
    </row>
    <row r="43" spans="1:12" ht="18" customHeight="1">
      <c r="A43" s="10">
        <v>804</v>
      </c>
      <c r="B43" s="10">
        <v>1</v>
      </c>
      <c r="C43" s="10">
        <v>13</v>
      </c>
      <c r="D43" s="10" t="s">
        <v>23</v>
      </c>
      <c r="E43" s="10" t="s">
        <v>64</v>
      </c>
      <c r="F43" s="10" t="s">
        <v>22</v>
      </c>
      <c r="G43" s="10" t="s">
        <v>21</v>
      </c>
      <c r="H43" s="10" t="s">
        <v>67</v>
      </c>
      <c r="I43" s="11" t="s">
        <v>65</v>
      </c>
      <c r="J43" s="13">
        <f>80000/1000</f>
        <v>80</v>
      </c>
      <c r="K43" s="13">
        <f>120000/1000</f>
        <v>120</v>
      </c>
      <c r="L43" s="13">
        <f>120000/1000</f>
        <v>120</v>
      </c>
    </row>
    <row r="44" spans="1:12" ht="33" customHeight="1">
      <c r="A44" s="10">
        <v>804</v>
      </c>
      <c r="B44" s="10">
        <v>1</v>
      </c>
      <c r="C44" s="10">
        <v>13</v>
      </c>
      <c r="D44" s="10" t="s">
        <v>23</v>
      </c>
      <c r="E44" s="10" t="s">
        <v>66</v>
      </c>
      <c r="F44" s="10" t="s">
        <v>33</v>
      </c>
      <c r="G44" s="10" t="s">
        <v>21</v>
      </c>
      <c r="H44" s="10" t="s">
        <v>67</v>
      </c>
      <c r="I44" s="11" t="s">
        <v>68</v>
      </c>
      <c r="J44" s="13">
        <f aca="true" t="shared" si="3" ref="J44:L45">J43</f>
        <v>80</v>
      </c>
      <c r="K44" s="13">
        <f t="shared" si="3"/>
        <v>120</v>
      </c>
      <c r="L44" s="13">
        <f t="shared" si="3"/>
        <v>120</v>
      </c>
    </row>
    <row r="45" spans="1:12" ht="33.75" customHeight="1">
      <c r="A45" s="10">
        <v>804</v>
      </c>
      <c r="B45" s="10">
        <v>1</v>
      </c>
      <c r="C45" s="10">
        <v>13</v>
      </c>
      <c r="D45" s="10" t="s">
        <v>23</v>
      </c>
      <c r="E45" s="10" t="s">
        <v>66</v>
      </c>
      <c r="F45" s="10" t="s">
        <v>33</v>
      </c>
      <c r="G45" s="10" t="s">
        <v>21</v>
      </c>
      <c r="H45" s="10" t="s">
        <v>67</v>
      </c>
      <c r="I45" s="11" t="s">
        <v>69</v>
      </c>
      <c r="J45" s="13">
        <f t="shared" si="3"/>
        <v>80</v>
      </c>
      <c r="K45" s="13">
        <f t="shared" si="3"/>
        <v>120</v>
      </c>
      <c r="L45" s="13">
        <f t="shared" si="3"/>
        <v>120</v>
      </c>
    </row>
    <row r="46" spans="1:12" ht="18.75" customHeight="1">
      <c r="A46" s="5">
        <v>804</v>
      </c>
      <c r="B46" s="5">
        <v>2</v>
      </c>
      <c r="C46" s="5" t="s">
        <v>22</v>
      </c>
      <c r="D46" s="5" t="s">
        <v>22</v>
      </c>
      <c r="E46" s="5" t="s">
        <v>20</v>
      </c>
      <c r="F46" s="5" t="s">
        <v>22</v>
      </c>
      <c r="G46" s="5" t="s">
        <v>21</v>
      </c>
      <c r="H46" s="5" t="s">
        <v>20</v>
      </c>
      <c r="I46" s="14" t="s">
        <v>16</v>
      </c>
      <c r="J46" s="6">
        <f>J47</f>
        <v>2502.245</v>
      </c>
      <c r="K46" s="6">
        <f>K47</f>
        <v>2085.8</v>
      </c>
      <c r="L46" s="6">
        <f>L47</f>
        <v>2172.4</v>
      </c>
    </row>
    <row r="47" spans="1:12" ht="31.5" customHeight="1">
      <c r="A47" s="5">
        <v>804</v>
      </c>
      <c r="B47" s="5">
        <v>2</v>
      </c>
      <c r="C47" s="5" t="s">
        <v>24</v>
      </c>
      <c r="D47" s="5" t="s">
        <v>22</v>
      </c>
      <c r="E47" s="5" t="s">
        <v>20</v>
      </c>
      <c r="F47" s="5" t="s">
        <v>22</v>
      </c>
      <c r="G47" s="5" t="s">
        <v>21</v>
      </c>
      <c r="H47" s="5" t="s">
        <v>20</v>
      </c>
      <c r="I47" s="14" t="s">
        <v>17</v>
      </c>
      <c r="J47" s="6">
        <f>J48+J54+J60+J52</f>
        <v>2502.245</v>
      </c>
      <c r="K47" s="6">
        <f>K48+K54+K60+K52</f>
        <v>2085.8</v>
      </c>
      <c r="L47" s="6">
        <f>L48+L54+L60+L52</f>
        <v>2172.4</v>
      </c>
    </row>
    <row r="48" spans="1:12" ht="15.75" customHeight="1">
      <c r="A48" s="5">
        <v>804</v>
      </c>
      <c r="B48" s="5">
        <v>2</v>
      </c>
      <c r="C48" s="5" t="s">
        <v>24</v>
      </c>
      <c r="D48" s="5" t="s">
        <v>23</v>
      </c>
      <c r="E48" s="5" t="s">
        <v>48</v>
      </c>
      <c r="F48" s="5" t="s">
        <v>22</v>
      </c>
      <c r="G48" s="5" t="s">
        <v>21</v>
      </c>
      <c r="H48" s="5">
        <v>151</v>
      </c>
      <c r="I48" s="14" t="s">
        <v>70</v>
      </c>
      <c r="J48" s="6">
        <f>J49</f>
        <v>1744.5</v>
      </c>
      <c r="K48" s="6">
        <f>K49</f>
        <v>1673.1000000000001</v>
      </c>
      <c r="L48" s="6">
        <f>L49</f>
        <v>1673.1000000000001</v>
      </c>
    </row>
    <row r="49" spans="1:12" ht="32.25" customHeight="1">
      <c r="A49" s="10">
        <v>804</v>
      </c>
      <c r="B49" s="10">
        <v>2</v>
      </c>
      <c r="C49" s="10" t="s">
        <v>24</v>
      </c>
      <c r="D49" s="10" t="s">
        <v>23</v>
      </c>
      <c r="E49" s="10" t="s">
        <v>48</v>
      </c>
      <c r="F49" s="10" t="s">
        <v>33</v>
      </c>
      <c r="G49" s="10" t="s">
        <v>21</v>
      </c>
      <c r="H49" s="10">
        <v>151</v>
      </c>
      <c r="I49" s="11" t="s">
        <v>71</v>
      </c>
      <c r="J49" s="13">
        <f>J50+J51</f>
        <v>1744.5</v>
      </c>
      <c r="K49" s="13">
        <f>K50+K51</f>
        <v>1673.1000000000001</v>
      </c>
      <c r="L49" s="13">
        <f>L50+L51</f>
        <v>1673.1000000000001</v>
      </c>
    </row>
    <row r="50" spans="1:12" ht="32.25" customHeight="1">
      <c r="A50" s="10">
        <v>804</v>
      </c>
      <c r="B50" s="10">
        <v>2</v>
      </c>
      <c r="C50" s="10" t="s">
        <v>24</v>
      </c>
      <c r="D50" s="10" t="s">
        <v>23</v>
      </c>
      <c r="E50" s="10" t="s">
        <v>48</v>
      </c>
      <c r="F50" s="10" t="s">
        <v>33</v>
      </c>
      <c r="G50" s="10" t="s">
        <v>100</v>
      </c>
      <c r="H50" s="10">
        <v>151</v>
      </c>
      <c r="I50" s="11" t="s">
        <v>89</v>
      </c>
      <c r="J50" s="13">
        <f>1387400/1000</f>
        <v>1387.4</v>
      </c>
      <c r="K50" s="13">
        <f>1387400/1000</f>
        <v>1387.4</v>
      </c>
      <c r="L50" s="13">
        <f>1387400/1000</f>
        <v>1387.4</v>
      </c>
    </row>
    <row r="51" spans="1:12" ht="32.25" customHeight="1">
      <c r="A51" s="10">
        <v>804</v>
      </c>
      <c r="B51" s="10">
        <v>2</v>
      </c>
      <c r="C51" s="10" t="s">
        <v>24</v>
      </c>
      <c r="D51" s="10" t="s">
        <v>23</v>
      </c>
      <c r="E51" s="10" t="s">
        <v>48</v>
      </c>
      <c r="F51" s="10" t="s">
        <v>33</v>
      </c>
      <c r="G51" s="10" t="s">
        <v>101</v>
      </c>
      <c r="H51" s="10">
        <v>151</v>
      </c>
      <c r="I51" s="11" t="s">
        <v>88</v>
      </c>
      <c r="J51" s="13">
        <f>357100/1000</f>
        <v>357.1</v>
      </c>
      <c r="K51" s="31">
        <f>285700/1000</f>
        <v>285.7</v>
      </c>
      <c r="L51" s="31">
        <f>285700/1000</f>
        <v>285.7</v>
      </c>
    </row>
    <row r="52" spans="1:12" ht="32.25" customHeight="1">
      <c r="A52" s="5">
        <v>804</v>
      </c>
      <c r="B52" s="30" t="s">
        <v>43</v>
      </c>
      <c r="C52" s="30" t="s">
        <v>24</v>
      </c>
      <c r="D52" s="30" t="s">
        <v>24</v>
      </c>
      <c r="E52" s="30" t="s">
        <v>20</v>
      </c>
      <c r="F52" s="30" t="s">
        <v>22</v>
      </c>
      <c r="G52" s="30" t="s">
        <v>21</v>
      </c>
      <c r="H52" s="30" t="s">
        <v>45</v>
      </c>
      <c r="I52" s="18" t="s">
        <v>96</v>
      </c>
      <c r="J52" s="6">
        <v>20</v>
      </c>
      <c r="K52" s="6">
        <v>20</v>
      </c>
      <c r="L52" s="6">
        <v>20</v>
      </c>
    </row>
    <row r="53" spans="1:12" ht="32.25" customHeight="1">
      <c r="A53" s="10">
        <v>804</v>
      </c>
      <c r="B53" s="10">
        <v>2</v>
      </c>
      <c r="C53" s="10" t="s">
        <v>24</v>
      </c>
      <c r="D53" s="10" t="s">
        <v>24</v>
      </c>
      <c r="E53" s="10" t="s">
        <v>44</v>
      </c>
      <c r="F53" s="10" t="s">
        <v>33</v>
      </c>
      <c r="G53" s="10" t="s">
        <v>102</v>
      </c>
      <c r="H53" s="10">
        <v>151</v>
      </c>
      <c r="I53" s="11" t="s">
        <v>95</v>
      </c>
      <c r="J53" s="13">
        <v>20</v>
      </c>
      <c r="K53" s="13">
        <v>20</v>
      </c>
      <c r="L53" s="13">
        <v>20</v>
      </c>
    </row>
    <row r="54" spans="1:12" ht="30" customHeight="1">
      <c r="A54" s="5">
        <v>804</v>
      </c>
      <c r="B54" s="5">
        <v>2</v>
      </c>
      <c r="C54" s="5" t="s">
        <v>24</v>
      </c>
      <c r="D54" s="5" t="s">
        <v>26</v>
      </c>
      <c r="E54" s="5" t="s">
        <v>20</v>
      </c>
      <c r="F54" s="5" t="s">
        <v>22</v>
      </c>
      <c r="G54" s="5" t="s">
        <v>21</v>
      </c>
      <c r="H54" s="5">
        <v>151</v>
      </c>
      <c r="I54" s="14" t="s">
        <v>18</v>
      </c>
      <c r="J54" s="6">
        <f>J55+J57</f>
        <v>100.8</v>
      </c>
      <c r="K54" s="6">
        <f>K55+K57</f>
        <v>101.1</v>
      </c>
      <c r="L54" s="6">
        <f>L55+L57</f>
        <v>101.1</v>
      </c>
    </row>
    <row r="55" spans="1:12" ht="51.75" customHeight="1">
      <c r="A55" s="5">
        <v>804</v>
      </c>
      <c r="B55" s="5">
        <v>2</v>
      </c>
      <c r="C55" s="5" t="s">
        <v>24</v>
      </c>
      <c r="D55" s="5" t="s">
        <v>26</v>
      </c>
      <c r="E55" s="5" t="s">
        <v>40</v>
      </c>
      <c r="F55" s="5" t="s">
        <v>22</v>
      </c>
      <c r="G55" s="5" t="s">
        <v>21</v>
      </c>
      <c r="H55" s="5">
        <v>151</v>
      </c>
      <c r="I55" s="14" t="s">
        <v>72</v>
      </c>
      <c r="J55" s="6">
        <f>J56</f>
        <v>95.7</v>
      </c>
      <c r="K55" s="6">
        <f>K56</f>
        <v>95.8</v>
      </c>
      <c r="L55" s="6">
        <f>L56</f>
        <v>95.8</v>
      </c>
    </row>
    <row r="56" spans="1:12" ht="49.5" customHeight="1">
      <c r="A56" s="10">
        <v>804</v>
      </c>
      <c r="B56" s="10">
        <v>2</v>
      </c>
      <c r="C56" s="10" t="s">
        <v>24</v>
      </c>
      <c r="D56" s="10" t="s">
        <v>26</v>
      </c>
      <c r="E56" s="10" t="s">
        <v>40</v>
      </c>
      <c r="F56" s="10">
        <v>10</v>
      </c>
      <c r="G56" s="10" t="s">
        <v>103</v>
      </c>
      <c r="H56" s="10">
        <v>151</v>
      </c>
      <c r="I56" s="11" t="s">
        <v>73</v>
      </c>
      <c r="J56" s="13">
        <f>95700/1000</f>
        <v>95.7</v>
      </c>
      <c r="K56" s="31">
        <f>95800/1000</f>
        <v>95.8</v>
      </c>
      <c r="L56" s="31">
        <f>95800/1000</f>
        <v>95.8</v>
      </c>
    </row>
    <row r="57" spans="1:12" ht="33" customHeight="1">
      <c r="A57" s="5">
        <v>804</v>
      </c>
      <c r="B57" s="5">
        <v>2</v>
      </c>
      <c r="C57" s="5" t="s">
        <v>24</v>
      </c>
      <c r="D57" s="5" t="s">
        <v>26</v>
      </c>
      <c r="E57" s="5" t="s">
        <v>41</v>
      </c>
      <c r="F57" s="5" t="s">
        <v>22</v>
      </c>
      <c r="G57" s="5" t="s">
        <v>21</v>
      </c>
      <c r="H57" s="5">
        <v>151</v>
      </c>
      <c r="I57" s="14" t="s">
        <v>74</v>
      </c>
      <c r="J57" s="6">
        <f>J58</f>
        <v>5.1</v>
      </c>
      <c r="K57" s="6">
        <f>K58</f>
        <v>5.3</v>
      </c>
      <c r="L57" s="6">
        <f>L58</f>
        <v>5.3</v>
      </c>
    </row>
    <row r="58" spans="1:12" ht="35.25" customHeight="1">
      <c r="A58" s="10" t="s">
        <v>42</v>
      </c>
      <c r="B58" s="10" t="s">
        <v>43</v>
      </c>
      <c r="C58" s="10" t="s">
        <v>24</v>
      </c>
      <c r="D58" s="10" t="s">
        <v>26</v>
      </c>
      <c r="E58" s="10" t="s">
        <v>41</v>
      </c>
      <c r="F58" s="10" t="s">
        <v>33</v>
      </c>
      <c r="G58" s="10" t="s">
        <v>21</v>
      </c>
      <c r="H58" s="10" t="s">
        <v>45</v>
      </c>
      <c r="I58" s="11" t="s">
        <v>75</v>
      </c>
      <c r="J58" s="13">
        <f>5100/1000</f>
        <v>5.1</v>
      </c>
      <c r="K58" s="13">
        <f>K59</f>
        <v>5.3</v>
      </c>
      <c r="L58" s="13">
        <f>L59</f>
        <v>5.3</v>
      </c>
    </row>
    <row r="59" spans="1:12" ht="52.5" customHeight="1">
      <c r="A59" s="10" t="s">
        <v>42</v>
      </c>
      <c r="B59" s="10" t="s">
        <v>43</v>
      </c>
      <c r="C59" s="10" t="s">
        <v>24</v>
      </c>
      <c r="D59" s="10" t="s">
        <v>26</v>
      </c>
      <c r="E59" s="10" t="s">
        <v>41</v>
      </c>
      <c r="F59" s="10" t="s">
        <v>33</v>
      </c>
      <c r="G59" s="10" t="s">
        <v>104</v>
      </c>
      <c r="H59" s="10" t="s">
        <v>45</v>
      </c>
      <c r="I59" s="11" t="s">
        <v>76</v>
      </c>
      <c r="J59" s="13">
        <f>J58</f>
        <v>5.1</v>
      </c>
      <c r="K59" s="31">
        <f>5300/1000</f>
        <v>5.3</v>
      </c>
      <c r="L59" s="31">
        <f>5300/1000</f>
        <v>5.3</v>
      </c>
    </row>
    <row r="60" spans="1:12" ht="17.25" customHeight="1">
      <c r="A60" s="5">
        <v>804</v>
      </c>
      <c r="B60" s="5">
        <v>2</v>
      </c>
      <c r="C60" s="5" t="s">
        <v>24</v>
      </c>
      <c r="D60" s="5" t="s">
        <v>35</v>
      </c>
      <c r="E60" s="5" t="s">
        <v>20</v>
      </c>
      <c r="F60" s="5" t="s">
        <v>22</v>
      </c>
      <c r="G60" s="5" t="s">
        <v>21</v>
      </c>
      <c r="H60" s="5">
        <v>151</v>
      </c>
      <c r="I60" s="14" t="s">
        <v>77</v>
      </c>
      <c r="J60" s="6">
        <f>J61+J64</f>
        <v>636.9449999999999</v>
      </c>
      <c r="K60" s="6">
        <f>K61+K64</f>
        <v>291.6</v>
      </c>
      <c r="L60" s="6">
        <f>L61+L64</f>
        <v>378.2</v>
      </c>
    </row>
    <row r="61" spans="1:12" ht="83.25" customHeight="1">
      <c r="A61" s="5">
        <v>804</v>
      </c>
      <c r="B61" s="5">
        <v>2</v>
      </c>
      <c r="C61" s="5" t="s">
        <v>24</v>
      </c>
      <c r="D61" s="5" t="s">
        <v>35</v>
      </c>
      <c r="E61" s="5" t="s">
        <v>39</v>
      </c>
      <c r="F61" s="5">
        <v>10</v>
      </c>
      <c r="G61" s="5" t="s">
        <v>21</v>
      </c>
      <c r="H61" s="5">
        <v>151</v>
      </c>
      <c r="I61" s="14" t="s">
        <v>19</v>
      </c>
      <c r="J61" s="6">
        <f>J62+J63</f>
        <v>209</v>
      </c>
      <c r="K61" s="6">
        <f>K62+K63</f>
        <v>209</v>
      </c>
      <c r="L61" s="6">
        <f>L62+L63</f>
        <v>209</v>
      </c>
    </row>
    <row r="62" spans="1:12" ht="66" customHeight="1">
      <c r="A62" s="10" t="s">
        <v>42</v>
      </c>
      <c r="B62" s="10" t="s">
        <v>43</v>
      </c>
      <c r="C62" s="10" t="s">
        <v>24</v>
      </c>
      <c r="D62" s="10" t="s">
        <v>35</v>
      </c>
      <c r="E62" s="10" t="s">
        <v>39</v>
      </c>
      <c r="F62" s="10" t="s">
        <v>33</v>
      </c>
      <c r="G62" s="10" t="s">
        <v>105</v>
      </c>
      <c r="H62" s="10" t="s">
        <v>45</v>
      </c>
      <c r="I62" s="11" t="s">
        <v>90</v>
      </c>
      <c r="J62" s="13">
        <v>10</v>
      </c>
      <c r="K62" s="13">
        <v>10</v>
      </c>
      <c r="L62" s="13">
        <v>10</v>
      </c>
    </row>
    <row r="63" spans="1:12" ht="114" customHeight="1">
      <c r="A63" s="10">
        <v>804</v>
      </c>
      <c r="B63" s="10">
        <v>2</v>
      </c>
      <c r="C63" s="10" t="s">
        <v>24</v>
      </c>
      <c r="D63" s="10" t="s">
        <v>35</v>
      </c>
      <c r="E63" s="10" t="s">
        <v>39</v>
      </c>
      <c r="F63" s="10">
        <v>10</v>
      </c>
      <c r="G63" s="10" t="s">
        <v>106</v>
      </c>
      <c r="H63" s="10">
        <v>151</v>
      </c>
      <c r="I63" s="11" t="s">
        <v>124</v>
      </c>
      <c r="J63" s="13">
        <f>199000/1000</f>
        <v>199</v>
      </c>
      <c r="K63" s="13">
        <f>199000/1000</f>
        <v>199</v>
      </c>
      <c r="L63" s="13">
        <f>199000/1000</f>
        <v>199</v>
      </c>
    </row>
    <row r="64" spans="1:12" ht="31.5">
      <c r="A64" s="5" t="s">
        <v>42</v>
      </c>
      <c r="B64" s="5" t="s">
        <v>43</v>
      </c>
      <c r="C64" s="5" t="s">
        <v>24</v>
      </c>
      <c r="D64" s="5" t="s">
        <v>35</v>
      </c>
      <c r="E64" s="5" t="s">
        <v>44</v>
      </c>
      <c r="F64" s="5" t="s">
        <v>33</v>
      </c>
      <c r="G64" s="5" t="s">
        <v>21</v>
      </c>
      <c r="H64" s="5" t="s">
        <v>45</v>
      </c>
      <c r="I64" s="14" t="s">
        <v>50</v>
      </c>
      <c r="J64" s="6">
        <f>SUM(J65:J70)</f>
        <v>427.945</v>
      </c>
      <c r="K64" s="6">
        <f>SUM(K65:K70)</f>
        <v>82.6</v>
      </c>
      <c r="L64" s="6">
        <f>SUM(L65:L70)</f>
        <v>169.2</v>
      </c>
    </row>
    <row r="65" spans="1:12" ht="31.5">
      <c r="A65" s="10" t="s">
        <v>42</v>
      </c>
      <c r="B65" s="10" t="s">
        <v>43</v>
      </c>
      <c r="C65" s="10" t="s">
        <v>24</v>
      </c>
      <c r="D65" s="10" t="s">
        <v>35</v>
      </c>
      <c r="E65" s="10" t="s">
        <v>44</v>
      </c>
      <c r="F65" s="10" t="s">
        <v>33</v>
      </c>
      <c r="G65" s="10" t="s">
        <v>107</v>
      </c>
      <c r="H65" s="10" t="s">
        <v>45</v>
      </c>
      <c r="I65" s="11" t="s">
        <v>108</v>
      </c>
      <c r="J65" s="13">
        <f>47404/1000</f>
        <v>47.404</v>
      </c>
      <c r="K65" s="13">
        <v>0</v>
      </c>
      <c r="L65" s="13">
        <v>0</v>
      </c>
    </row>
    <row r="66" spans="1:12" ht="53.25" customHeight="1">
      <c r="A66" s="10" t="s">
        <v>42</v>
      </c>
      <c r="B66" s="10" t="s">
        <v>43</v>
      </c>
      <c r="C66" s="10" t="s">
        <v>24</v>
      </c>
      <c r="D66" s="10" t="s">
        <v>35</v>
      </c>
      <c r="E66" s="10" t="s">
        <v>44</v>
      </c>
      <c r="F66" s="10" t="s">
        <v>33</v>
      </c>
      <c r="G66" s="10" t="s">
        <v>109</v>
      </c>
      <c r="H66" s="10" t="s">
        <v>45</v>
      </c>
      <c r="I66" s="11" t="s">
        <v>91</v>
      </c>
      <c r="J66" s="13">
        <f>15801/1000</f>
        <v>15.801</v>
      </c>
      <c r="K66" s="12">
        <v>0</v>
      </c>
      <c r="L66" s="12">
        <v>0</v>
      </c>
    </row>
    <row r="67" spans="1:12" ht="81" customHeight="1">
      <c r="A67" s="10" t="s">
        <v>42</v>
      </c>
      <c r="B67" s="10" t="s">
        <v>43</v>
      </c>
      <c r="C67" s="10" t="s">
        <v>24</v>
      </c>
      <c r="D67" s="10" t="s">
        <v>35</v>
      </c>
      <c r="E67" s="10" t="s">
        <v>44</v>
      </c>
      <c r="F67" s="10" t="s">
        <v>33</v>
      </c>
      <c r="G67" s="10" t="s">
        <v>110</v>
      </c>
      <c r="H67" s="10" t="s">
        <v>45</v>
      </c>
      <c r="I67" s="11" t="s">
        <v>92</v>
      </c>
      <c r="J67" s="13">
        <f>31700/1000</f>
        <v>31.7</v>
      </c>
      <c r="K67" s="12">
        <v>0</v>
      </c>
      <c r="L67" s="12">
        <v>0</v>
      </c>
    </row>
    <row r="68" spans="1:12" ht="48.75" customHeight="1">
      <c r="A68" s="10" t="s">
        <v>42</v>
      </c>
      <c r="B68" s="10" t="s">
        <v>43</v>
      </c>
      <c r="C68" s="10" t="s">
        <v>24</v>
      </c>
      <c r="D68" s="10" t="s">
        <v>35</v>
      </c>
      <c r="E68" s="10" t="s">
        <v>44</v>
      </c>
      <c r="F68" s="10" t="s">
        <v>33</v>
      </c>
      <c r="G68" s="10" t="s">
        <v>111</v>
      </c>
      <c r="H68" s="10" t="s">
        <v>45</v>
      </c>
      <c r="I68" s="11" t="s">
        <v>51</v>
      </c>
      <c r="J68" s="31">
        <f>260500/1000</f>
        <v>260.5</v>
      </c>
      <c r="K68" s="12">
        <f>82600/1000</f>
        <v>82.6</v>
      </c>
      <c r="L68" s="12">
        <f>169200/1000</f>
        <v>169.2</v>
      </c>
    </row>
    <row r="69" spans="1:12" ht="51" customHeight="1">
      <c r="A69" s="10" t="s">
        <v>42</v>
      </c>
      <c r="B69" s="10" t="s">
        <v>43</v>
      </c>
      <c r="C69" s="10" t="s">
        <v>24</v>
      </c>
      <c r="D69" s="10" t="s">
        <v>35</v>
      </c>
      <c r="E69" s="10" t="s">
        <v>44</v>
      </c>
      <c r="F69" s="10" t="s">
        <v>33</v>
      </c>
      <c r="G69" s="10" t="s">
        <v>112</v>
      </c>
      <c r="H69" s="10" t="s">
        <v>45</v>
      </c>
      <c r="I69" s="11" t="s">
        <v>93</v>
      </c>
      <c r="J69" s="13">
        <f>20800/1000</f>
        <v>20.8</v>
      </c>
      <c r="K69" s="12">
        <v>0</v>
      </c>
      <c r="L69" s="12">
        <v>0</v>
      </c>
    </row>
    <row r="70" spans="1:12" ht="50.25" customHeight="1">
      <c r="A70" s="10">
        <v>804</v>
      </c>
      <c r="B70" s="10">
        <v>2</v>
      </c>
      <c r="C70" s="10" t="s">
        <v>24</v>
      </c>
      <c r="D70" s="10" t="s">
        <v>35</v>
      </c>
      <c r="E70" s="10" t="s">
        <v>44</v>
      </c>
      <c r="F70" s="10" t="s">
        <v>33</v>
      </c>
      <c r="G70" s="10" t="s">
        <v>113</v>
      </c>
      <c r="H70" s="10" t="s">
        <v>45</v>
      </c>
      <c r="I70" s="11" t="s">
        <v>94</v>
      </c>
      <c r="J70" s="13">
        <f>51740/1000</f>
        <v>51.74</v>
      </c>
      <c r="K70" s="12">
        <v>0</v>
      </c>
      <c r="L70" s="12">
        <v>0</v>
      </c>
    </row>
    <row r="71" spans="1:12" ht="21.75" customHeight="1">
      <c r="A71" s="38" t="s">
        <v>46</v>
      </c>
      <c r="B71" s="39"/>
      <c r="C71" s="39"/>
      <c r="D71" s="39"/>
      <c r="E71" s="39"/>
      <c r="F71" s="39"/>
      <c r="G71" s="39"/>
      <c r="H71" s="39"/>
      <c r="I71" s="39"/>
      <c r="J71" s="17">
        <f>J12+J46</f>
        <v>6816.295</v>
      </c>
      <c r="K71" s="17">
        <f>K12+K46</f>
        <v>7078.85</v>
      </c>
      <c r="L71" s="17">
        <f>L12+L46</f>
        <v>7215.5599999999995</v>
      </c>
    </row>
    <row r="72" spans="1:10" ht="15.75">
      <c r="A72" s="25"/>
      <c r="B72" s="25"/>
      <c r="C72" s="25"/>
      <c r="D72" s="25"/>
      <c r="E72" s="25"/>
      <c r="F72" s="25"/>
      <c r="G72" s="25"/>
      <c r="H72" s="25"/>
      <c r="I72" s="28"/>
      <c r="J72" s="24"/>
    </row>
    <row r="73" spans="1:10" ht="15.75">
      <c r="A73" s="25"/>
      <c r="B73" s="25"/>
      <c r="C73" s="25"/>
      <c r="D73" s="25"/>
      <c r="E73" s="25"/>
      <c r="F73" s="25"/>
      <c r="G73" s="25"/>
      <c r="H73" s="25"/>
      <c r="I73" s="28"/>
      <c r="J73" s="24"/>
    </row>
    <row r="74" spans="1:10" ht="15.75">
      <c r="A74" s="25"/>
      <c r="B74" s="25"/>
      <c r="C74" s="25"/>
      <c r="D74" s="25"/>
      <c r="E74" s="25"/>
      <c r="F74" s="25"/>
      <c r="G74" s="25"/>
      <c r="H74" s="25"/>
      <c r="I74" s="28"/>
      <c r="J74" s="24"/>
    </row>
    <row r="75" spans="1:10" ht="15.75">
      <c r="A75" s="25"/>
      <c r="B75" s="25"/>
      <c r="C75" s="25"/>
      <c r="D75" s="25"/>
      <c r="E75" s="25"/>
      <c r="F75" s="25"/>
      <c r="G75" s="25"/>
      <c r="H75" s="25"/>
      <c r="I75" s="28"/>
      <c r="J75" s="24"/>
    </row>
    <row r="76" spans="1:10" ht="15.75">
      <c r="A76" s="25"/>
      <c r="B76" s="25"/>
      <c r="C76" s="25"/>
      <c r="D76" s="25"/>
      <c r="E76" s="25"/>
      <c r="F76" s="25"/>
      <c r="G76" s="25"/>
      <c r="H76" s="25"/>
      <c r="I76" s="28"/>
      <c r="J76" s="24"/>
    </row>
    <row r="77" spans="1:10" ht="15.75">
      <c r="A77" s="25"/>
      <c r="B77" s="25"/>
      <c r="C77" s="25"/>
      <c r="D77" s="25"/>
      <c r="E77" s="25"/>
      <c r="F77" s="25"/>
      <c r="G77" s="25"/>
      <c r="H77" s="25"/>
      <c r="I77" s="28"/>
      <c r="J77" s="24"/>
    </row>
    <row r="78" spans="1:10" ht="15.75">
      <c r="A78" s="25"/>
      <c r="B78" s="25"/>
      <c r="C78" s="25"/>
      <c r="D78" s="25"/>
      <c r="E78" s="25"/>
      <c r="F78" s="25"/>
      <c r="G78" s="25"/>
      <c r="H78" s="25"/>
      <c r="I78" s="28"/>
      <c r="J78" s="24"/>
    </row>
    <row r="79" spans="1:10" ht="15.75">
      <c r="A79" s="25"/>
      <c r="B79" s="25"/>
      <c r="C79" s="25"/>
      <c r="D79" s="25"/>
      <c r="E79" s="25"/>
      <c r="F79" s="25"/>
      <c r="G79" s="25"/>
      <c r="H79" s="25"/>
      <c r="I79" s="28"/>
      <c r="J79" s="24"/>
    </row>
    <row r="80" spans="1:10" ht="15.75">
      <c r="A80" s="25"/>
      <c r="B80" s="25"/>
      <c r="C80" s="25"/>
      <c r="D80" s="25"/>
      <c r="E80" s="25"/>
      <c r="F80" s="25"/>
      <c r="G80" s="25"/>
      <c r="H80" s="25"/>
      <c r="I80" s="28"/>
      <c r="J80" s="24"/>
    </row>
    <row r="81" spans="1:10" ht="15.75">
      <c r="A81" s="25"/>
      <c r="B81" s="25"/>
      <c r="C81" s="25"/>
      <c r="D81" s="25"/>
      <c r="E81" s="25"/>
      <c r="F81" s="25"/>
      <c r="G81" s="25"/>
      <c r="H81" s="25"/>
      <c r="I81" s="28"/>
      <c r="J81" s="24"/>
    </row>
    <row r="82" spans="1:10" ht="15.75">
      <c r="A82" s="25"/>
      <c r="B82" s="25"/>
      <c r="C82" s="25"/>
      <c r="D82" s="25"/>
      <c r="E82" s="25"/>
      <c r="F82" s="25"/>
      <c r="G82" s="25"/>
      <c r="H82" s="25"/>
      <c r="I82" s="28"/>
      <c r="J82" s="24"/>
    </row>
    <row r="83" spans="1:10" ht="15.75">
      <c r="A83" s="25"/>
      <c r="B83" s="25"/>
      <c r="C83" s="25"/>
      <c r="D83" s="25"/>
      <c r="E83" s="25"/>
      <c r="F83" s="25"/>
      <c r="G83" s="25"/>
      <c r="H83" s="25"/>
      <c r="I83" s="28"/>
      <c r="J83" s="24"/>
    </row>
    <row r="84" spans="1:10" ht="15.75">
      <c r="A84" s="25"/>
      <c r="B84" s="25"/>
      <c r="C84" s="25"/>
      <c r="D84" s="25"/>
      <c r="E84" s="25"/>
      <c r="F84" s="25"/>
      <c r="G84" s="25"/>
      <c r="H84" s="25"/>
      <c r="I84" s="28"/>
      <c r="J84" s="24"/>
    </row>
    <row r="85" spans="1:10" ht="15.75">
      <c r="A85" s="25"/>
      <c r="B85" s="25"/>
      <c r="C85" s="25"/>
      <c r="D85" s="25"/>
      <c r="E85" s="25"/>
      <c r="F85" s="25"/>
      <c r="G85" s="25"/>
      <c r="H85" s="25"/>
      <c r="I85" s="28"/>
      <c r="J85" s="24"/>
    </row>
    <row r="86" spans="1:10" ht="15.75">
      <c r="A86" s="25"/>
      <c r="B86" s="25"/>
      <c r="C86" s="25"/>
      <c r="D86" s="25"/>
      <c r="E86" s="25"/>
      <c r="F86" s="25"/>
      <c r="G86" s="25"/>
      <c r="H86" s="25"/>
      <c r="I86" s="28"/>
      <c r="J86" s="24"/>
    </row>
    <row r="87" spans="1:10" ht="15.75">
      <c r="A87" s="25"/>
      <c r="B87" s="25"/>
      <c r="C87" s="25"/>
      <c r="D87" s="25"/>
      <c r="E87" s="25"/>
      <c r="F87" s="25"/>
      <c r="G87" s="25"/>
      <c r="H87" s="25"/>
      <c r="I87" s="28"/>
      <c r="J87" s="24"/>
    </row>
    <row r="88" spans="1:10" ht="15.75">
      <c r="A88" s="25"/>
      <c r="B88" s="25"/>
      <c r="C88" s="25"/>
      <c r="D88" s="25"/>
      <c r="E88" s="25"/>
      <c r="F88" s="25"/>
      <c r="G88" s="25"/>
      <c r="H88" s="25"/>
      <c r="I88" s="28"/>
      <c r="J88" s="24"/>
    </row>
    <row r="89" spans="1:10" ht="15.75">
      <c r="A89" s="25"/>
      <c r="B89" s="25"/>
      <c r="C89" s="25"/>
      <c r="D89" s="25"/>
      <c r="E89" s="25"/>
      <c r="F89" s="25"/>
      <c r="G89" s="25"/>
      <c r="H89" s="25"/>
      <c r="I89" s="28"/>
      <c r="J89" s="24"/>
    </row>
    <row r="90" spans="1:10" ht="15.75">
      <c r="A90" s="25"/>
      <c r="B90" s="25"/>
      <c r="C90" s="25"/>
      <c r="D90" s="25"/>
      <c r="E90" s="25"/>
      <c r="F90" s="25"/>
      <c r="G90" s="25"/>
      <c r="H90" s="25"/>
      <c r="I90" s="28"/>
      <c r="J90" s="24"/>
    </row>
    <row r="91" spans="1:10" ht="15.75">
      <c r="A91" s="25"/>
      <c r="B91" s="25"/>
      <c r="C91" s="25"/>
      <c r="D91" s="25"/>
      <c r="E91" s="25"/>
      <c r="F91" s="25"/>
      <c r="G91" s="25"/>
      <c r="H91" s="25"/>
      <c r="I91" s="28"/>
      <c r="J91" s="24"/>
    </row>
    <row r="92" spans="1:10" ht="15.75">
      <c r="A92" s="25"/>
      <c r="B92" s="25"/>
      <c r="C92" s="25"/>
      <c r="D92" s="25"/>
      <c r="E92" s="25"/>
      <c r="F92" s="25"/>
      <c r="G92" s="25"/>
      <c r="H92" s="25"/>
      <c r="I92" s="28"/>
      <c r="J92" s="24"/>
    </row>
    <row r="93" spans="1:10" ht="15.75">
      <c r="A93" s="25"/>
      <c r="B93" s="25"/>
      <c r="C93" s="25"/>
      <c r="D93" s="25"/>
      <c r="E93" s="25"/>
      <c r="F93" s="25"/>
      <c r="G93" s="25"/>
      <c r="H93" s="25"/>
      <c r="I93" s="28"/>
      <c r="J93" s="24"/>
    </row>
    <row r="94" spans="1:10" ht="15.75">
      <c r="A94" s="25"/>
      <c r="B94" s="25"/>
      <c r="C94" s="25"/>
      <c r="D94" s="25"/>
      <c r="E94" s="25"/>
      <c r="F94" s="25"/>
      <c r="G94" s="25"/>
      <c r="H94" s="25"/>
      <c r="I94" s="28"/>
      <c r="J94" s="24"/>
    </row>
    <row r="95" spans="1:10" ht="15.75">
      <c r="A95" s="25"/>
      <c r="B95" s="25"/>
      <c r="C95" s="25"/>
      <c r="D95" s="25"/>
      <c r="E95" s="25"/>
      <c r="F95" s="25"/>
      <c r="G95" s="25"/>
      <c r="H95" s="25"/>
      <c r="I95" s="28"/>
      <c r="J95" s="24"/>
    </row>
    <row r="96" spans="1:10" ht="15.75">
      <c r="A96" s="25"/>
      <c r="B96" s="25"/>
      <c r="C96" s="25"/>
      <c r="D96" s="25"/>
      <c r="E96" s="25"/>
      <c r="F96" s="25"/>
      <c r="G96" s="25"/>
      <c r="H96" s="25"/>
      <c r="I96" s="28"/>
      <c r="J96" s="24"/>
    </row>
    <row r="97" spans="1:10" ht="15.75">
      <c r="A97" s="25"/>
      <c r="B97" s="25"/>
      <c r="C97" s="25"/>
      <c r="D97" s="25"/>
      <c r="E97" s="25"/>
      <c r="F97" s="25"/>
      <c r="G97" s="25"/>
      <c r="H97" s="25"/>
      <c r="I97" s="28"/>
      <c r="J97" s="24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</sheetData>
  <sheetProtection/>
  <mergeCells count="13">
    <mergeCell ref="A71:I71"/>
    <mergeCell ref="J10:J11"/>
    <mergeCell ref="I10:I11"/>
    <mergeCell ref="A10:H10"/>
    <mergeCell ref="K10:K11"/>
    <mergeCell ref="L10:L11"/>
    <mergeCell ref="K9:L9"/>
    <mergeCell ref="J1:L1"/>
    <mergeCell ref="J2:L2"/>
    <mergeCell ref="J3:L3"/>
    <mergeCell ref="J4:L4"/>
    <mergeCell ref="A6:L6"/>
    <mergeCell ref="A7:L7"/>
  </mergeCells>
  <printOptions/>
  <pageMargins left="0.984251968503937" right="0.5905511811023623" top="0.7874015748031497" bottom="0.7874015748031497" header="0" footer="0"/>
  <pageSetup fitToHeight="6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70.25390625" style="21" customWidth="1"/>
    <col min="2" max="2" width="15.875" style="22" customWidth="1"/>
  </cols>
  <sheetData>
    <row r="1" spans="1:2" ht="20.25" customHeight="1">
      <c r="A1" s="14" t="s">
        <v>9</v>
      </c>
      <c r="B1" s="19">
        <f>B13-B12-B11-B9-B8-B7-B6-B5-B4-B3-B2</f>
        <v>2251959.8</v>
      </c>
    </row>
    <row r="2" spans="1:2" ht="21" customHeight="1">
      <c r="A2" s="14" t="s">
        <v>11</v>
      </c>
      <c r="B2" s="19">
        <v>22500</v>
      </c>
    </row>
    <row r="3" spans="1:2" ht="18.75" customHeight="1">
      <c r="A3" s="14" t="s">
        <v>56</v>
      </c>
      <c r="B3" s="19">
        <v>470000</v>
      </c>
    </row>
    <row r="4" spans="1:2" ht="31.5">
      <c r="A4" s="14" t="s">
        <v>78</v>
      </c>
      <c r="B4" s="19">
        <v>668000</v>
      </c>
    </row>
    <row r="5" spans="1:2" ht="31.5">
      <c r="A5" s="14" t="s">
        <v>80</v>
      </c>
      <c r="B5" s="19">
        <v>241000</v>
      </c>
    </row>
    <row r="6" spans="1:2" ht="18.75" customHeight="1">
      <c r="A6" s="14" t="s">
        <v>13</v>
      </c>
      <c r="B6" s="19">
        <v>15000</v>
      </c>
    </row>
    <row r="7" spans="1:2" ht="82.5" customHeight="1">
      <c r="A7" s="14" t="s">
        <v>59</v>
      </c>
      <c r="B7" s="19">
        <f>23250</f>
        <v>23250</v>
      </c>
    </row>
    <row r="8" spans="1:2" ht="63">
      <c r="A8" s="14" t="s">
        <v>61</v>
      </c>
      <c r="B8" s="19">
        <v>403000</v>
      </c>
    </row>
    <row r="9" spans="1:2" ht="31.5">
      <c r="A9" s="14" t="s">
        <v>62</v>
      </c>
      <c r="B9" s="19">
        <v>20000</v>
      </c>
    </row>
    <row r="10" spans="1:2" ht="15.75">
      <c r="A10" s="14"/>
      <c r="B10" s="19">
        <f>SUM(B1:B9)</f>
        <v>4114709.8</v>
      </c>
    </row>
    <row r="11" spans="1:2" ht="21.75" customHeight="1">
      <c r="A11" s="14" t="s">
        <v>16</v>
      </c>
      <c r="B11" s="19">
        <v>2215066.2</v>
      </c>
    </row>
    <row r="12" spans="1:2" ht="18.75" customHeight="1">
      <c r="A12" s="18" t="s">
        <v>85</v>
      </c>
      <c r="B12" s="19">
        <v>280000</v>
      </c>
    </row>
    <row r="13" spans="1:2" ht="22.5" customHeight="1">
      <c r="A13" s="18" t="s">
        <v>86</v>
      </c>
      <c r="B13" s="20">
        <v>6609776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</dc:creator>
  <cp:keywords/>
  <dc:description/>
  <cp:lastModifiedBy>User</cp:lastModifiedBy>
  <cp:lastPrinted>2013-11-13T00:33:03Z</cp:lastPrinted>
  <dcterms:created xsi:type="dcterms:W3CDTF">2009-10-18T12:02:23Z</dcterms:created>
  <dcterms:modified xsi:type="dcterms:W3CDTF">2013-12-26T11:35:21Z</dcterms:modified>
  <cp:category/>
  <cp:version/>
  <cp:contentType/>
  <cp:contentStatus/>
</cp:coreProperties>
</file>