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95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<sst xmlns="http://schemas.openxmlformats.org/spreadsheetml/2006/main" count="99" uniqueCount="97">
  <si>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</si>
  <si>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</si>
  <si>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</si>
  <si>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</si>
  <si>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</si>
  <si>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</si>
  <si>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</si>
  <si>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</si>
  <si>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</si>
  <si>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</si>
  <si>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</si>
  <si>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</si>
  <si>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</si>
  <si>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</si>
  <si>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</si>
  <si>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</si>
  <si>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</si>
  <si>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Наименование показателя</t>
  </si>
  <si>
    <t>ДОХОДЫ</t>
  </si>
  <si>
    <t>РАСХОДЫ</t>
  </si>
  <si>
    <t>Налог на землю 0,3%</t>
  </si>
  <si>
    <t>Налог на землю 1,5%</t>
  </si>
  <si>
    <t>Профицит бюджета (со знаком плюс), дефицит бюджета (со знаком минус)</t>
  </si>
  <si>
    <t>Межбюджетные трансферты на содержание и обеспечение текущего обслуживания зданий и сооружений учреждений здравоохранения и образования, находящихся на территории поселения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</si>
  <si>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</si>
  <si>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Прочие межбюджетные трансферты, на подвоз участников на районные и краевые мероприятия и соревнования</t>
  </si>
  <si>
    <t>Доходы от сдачи в аренду имущества, находящегося в оперативном управлении органов управления поселений</t>
  </si>
  <si>
    <t>Доходы, получаемые в виде арендной платы за земельные участки</t>
  </si>
  <si>
    <t xml:space="preserve">Субвенции бюджетам поселений на осуществление государственных полномочий по первичному воинскому учету на территориях, где отсутствуют военные комиссариаты, в соответствии с ФЗ   от 28 марта 1998 года № 53-ФЗ «О воинской обязанности и военной службе» </t>
  </si>
  <si>
    <t xml:space="preserve">Субвенции на реализацию Закона края от 23 апреля 2009 года № 8-3170 «О наделении органов местного самоуправления муниципальных образований края государственными полномочиями по созданию и обеспечение деятельности административных комиссий» </t>
  </si>
  <si>
    <t>Прочие межбюджетные трансферты по подвозу угля  к бюджетным учреждениям, находящимся в ведении муниципального района, вывоза мусора и доставку большегрузных предметов</t>
  </si>
  <si>
    <t>Мобилизационная и вневойсковая подготовка</t>
  </si>
  <si>
    <t>Здравоохранение</t>
  </si>
  <si>
    <t>Национальная экономика</t>
  </si>
  <si>
    <t>Прочие межбюджетные трансферты, передаваемые бюджетам поселений на выполнение долгосрочной районной целевой программы «Обеспечение пожарной безопасности сельских населенных пунктов Канского района Красноярского края на 2011-2013 годы»</t>
  </si>
  <si>
    <t>Прочие межбюджетные трансферты, передаваемые бюджетам поселений на ремонт муниципального жилья</t>
  </si>
  <si>
    <t>Прочие межбюджетные трансферты, передаваемые бюджетам поселений на ремонт бюджетных учреждений и (или) приобретение материалов</t>
  </si>
  <si>
    <t>Прочие межбюджетные трансферты на санитарную уборку земельных участков в поселениях Канского района</t>
  </si>
  <si>
    <t>Глава муниципального образования</t>
  </si>
  <si>
    <t>Председатель представительного органа муниципального образования</t>
  </si>
  <si>
    <t>Центральный аппарат иных органов</t>
  </si>
  <si>
    <t>Выполнение других обязательств государства</t>
  </si>
  <si>
    <t>Обеспечение подвоза участников на районные и краевые мероприятия и соревнования</t>
  </si>
  <si>
    <t>МБТ в области градостроительной деятельности</t>
  </si>
  <si>
    <t>Обеспечение первичных мер пожарной безопасности</t>
  </si>
  <si>
    <t>ДРЦП "Обеспечение пожарной безопасности сельских населенных пунктов Канского района Красноярского края" на 2011-2013 годы</t>
  </si>
  <si>
    <t>Отдельные мероприятия в области дорожного хозяйства</t>
  </si>
  <si>
    <t xml:space="preserve">Содержание автомобильных дорог общего пользования местного значения городских округов, городских и сельских поселений </t>
  </si>
  <si>
    <t>Мероприятия в области жилищного хозяйства</t>
  </si>
  <si>
    <t>Мероприятия в области коммунального хозяйства</t>
  </si>
  <si>
    <t>МБТ по осуществлению дорожной деятельности</t>
  </si>
  <si>
    <t>Уличное освещение</t>
  </si>
  <si>
    <t>Прочие мероприятия по благоустройству городских и сельских поселений</t>
  </si>
  <si>
    <t>Санитарная уборка земельных участков</t>
  </si>
  <si>
    <t>МБТ по электро-,тепло-, газо- и водоснабжению</t>
  </si>
  <si>
    <t>Расходы на содержание и обеспечение текущего обслуживания зданий и учреждений образования</t>
  </si>
  <si>
    <t>Обеспечение подвоза угля к учреждениям, вывоза мусора и большегрузных предметов</t>
  </si>
  <si>
    <t xml:space="preserve">Культура, кинематография </t>
  </si>
  <si>
    <t>Обеспечение основной деятельности дворцов и домов культуры</t>
  </si>
  <si>
    <t>Обеспечение деятельности подведомственных учреждений за счет доходов от предпринимательской деятельности</t>
  </si>
  <si>
    <t>Ремонт учреждений культуры</t>
  </si>
  <si>
    <t>Обеспечение основной деятельности библиотек</t>
  </si>
  <si>
    <t>Организация и проведение акарицидных обработок мест массового отдыха населения за счет краевого бюджета</t>
  </si>
  <si>
    <t>Организация и проведение акарицидных обработок мест массового отдыха населения (софинансирование)</t>
  </si>
  <si>
    <t>Выплаты, обеспечивающие уровень заработной платы работников бюджетной сферы не ниже размера минимальной заработной платы, установленного в Красноярском крае</t>
  </si>
  <si>
    <t>Прочие межбюджетные трансферты на реализацию мероприятий, предусмотренных ДЦП «Дороги Красноярья» на 2012-2016 годы, на содержание  автомобильных дорог общего пользования местного значения городских округов, городских и сельских поселений</t>
  </si>
  <si>
    <t>Дотации бюджетам поселений на выравнивание бюджетной обеспеченности за счет средств краевого бюджета</t>
  </si>
  <si>
    <t xml:space="preserve">Дотации бюджетам поселений на выравнивание бюджетной обеспеченности за счет средств районного фонда финансовой поддержки </t>
  </si>
  <si>
    <t xml:space="preserve">Прочие межбюджетные трансферты, передаваемые бюджетам поселений на организацию и проведение общественных работ </t>
  </si>
  <si>
    <t>Прочие межбюджетные трансферты, передаваемые бюджетам поселений на разработку проектов организации дорожного движения поселений Канского района</t>
  </si>
  <si>
    <t>Прочие межбюджетные трансферты, передаваемые бюджетам поселений на ДРЦП "Поддержка и развитие физической культуры и спорта на территории Канского района на 2011-2013 годы"</t>
  </si>
  <si>
    <t>Прочие безвозмездные поступления в бюджеты поселений от бюджетов муниципальных районов</t>
  </si>
  <si>
    <t>Субсидии на организацию мероприятий по обеспечению мер пожарной безопасности</t>
  </si>
  <si>
    <t>Субсидии на организацию и проведение акарицидных обработок мест массового отдыха населения</t>
  </si>
  <si>
    <t xml:space="preserve">Обеспечение основной деятельности </t>
  </si>
  <si>
    <t>Создание и обеспечение деятельности административных комиссий</t>
  </si>
  <si>
    <t>Содержание автомобильных дорог и инженерных сооружений на них в границах городских округов и поселений</t>
  </si>
  <si>
    <t>МБТ по жилищной комиссии</t>
  </si>
  <si>
    <t>Физическая культура и спорт</t>
  </si>
  <si>
    <t>ДРЦП "Поддержка и развитие физической культуры и спорта на территории Канского района на 2011-2013 годы"</t>
  </si>
  <si>
    <t>Межбюджетные трансферты общего характера бюджетам субъектов Российской Федерации и муниципальных образований</t>
  </si>
  <si>
    <t>МБТ контрольно-счетного органа</t>
  </si>
  <si>
    <t>Денежные взыскания (штрафы)</t>
  </si>
  <si>
    <t>Организация и содержание мест захоронения</t>
  </si>
  <si>
    <t>Прочие межбюджетные трансферты, передаваемые бюджетам поселений на частичное финансирование (возмещение) расходов на повышение с 1 июня 2013 года на 20% фондов оплаты труда работников культуры</t>
  </si>
  <si>
    <t>Прочие межбюджетные трансферты, передаваемые бюджетам поселений на частичное финансирование (возмещение) расходов на приобретение или изготовление водоразборных колонок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</si>
  <si>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</si>
  <si>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Проведение выборов главы муниципального образования</t>
  </si>
  <si>
    <t>Уточненный план</t>
  </si>
  <si>
    <t>Ожидаемое исполнение</t>
  </si>
  <si>
    <t xml:space="preserve">Оценка ожидаемого исполнения бюджета </t>
  </si>
  <si>
    <t>Анцирского сельсовета за 2013 год</t>
  </si>
  <si>
    <t xml:space="preserve">Субсидия на государственную поддержку действующих и вновь создаваемых спортивных клубов по месту жительства граждан </t>
  </si>
  <si>
    <t>Прочие межбюджетные трансферты, передаваемые бюджетам поселений на модернизацию улично-дорожной сети городских округов, городских и сельских поселений</t>
  </si>
  <si>
    <t>Долгосрочная целевая программа «От массовости к мастерству» на 2011-2013 годы</t>
  </si>
  <si>
    <t>Долгосрочная целевая программа "Повышение эффективности деятельности органов местного самоуправления в Красноярском крае" на 2011-2013 годы</t>
  </si>
  <si>
    <t>Реализация энергосберегающих мероприятий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</si>
</sst>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vertical="top" wrapText="1"/>
    </xf>
    <xf numFmtId="169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168" fontId="1" fillId="0" borderId="0" xfId="0" applyNumberFormat="1" applyFont="1" applyBorder="1" applyAlignment="1">
      <alignment/>
    </xf>
    <xf numFmtId="169" fontId="1" fillId="0" borderId="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169" fontId="2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9" fontId="1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 wrapText="1"/>
    </xf>
    <xf numFmtId="169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justify" vertical="top" wrapText="1"/>
    </xf>
    <xf numFmtId="168" fontId="2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168" fontId="2" fillId="0" borderId="10" xfId="0" applyNumberFormat="1" applyFont="1" applyBorder="1" applyAlignment="1">
      <alignment horizontal="justify" vertical="center" wrapText="1"/>
    </xf>
    <xf numFmtId="169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169" fontId="0" fillId="0" borderId="0" xfId="0" applyNumberFormat="1" applyAlignment="1">
      <alignment/>
    </xf>
    <xf numFmtId="169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168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zoomScale="85" zoomScaleNormal="85" zoomScalePageLayoutView="0" workbookViewId="0" topLeftCell="A94">
      <selection activeCell="E99" sqref="E99"/>
    </sheetView>
  </sheetViews>
  <sheetFormatPr defaultColWidth="9.00390625" defaultRowHeight="12.75"/>
  <cols>
    <col min="1" max="1" width="59.25390625" style="0" customWidth="1"/>
    <col min="2" max="3" width="14.375" style="0" customWidth="1"/>
    <col min="4" max="4" width="10.75390625" style="0" bestFit="1" customWidth="1"/>
  </cols>
  <sheetData>
    <row r="1" spans="1:3" ht="18.75">
      <c r="A1" s="34" t="s">
        <v>90</v>
      </c>
      <c r="B1" s="34"/>
      <c r="C1" s="34"/>
    </row>
    <row r="2" spans="1:3" ht="18.75">
      <c r="A2" s="34" t="s">
        <v>91</v>
      </c>
      <c r="B2" s="34"/>
      <c r="C2" s="34"/>
    </row>
    <row r="3" spans="1:3" ht="18.75">
      <c r="A3" s="8"/>
      <c r="B3" s="8"/>
      <c r="C3" s="8"/>
    </row>
    <row r="4" spans="1:3" ht="34.5" customHeight="1">
      <c r="A4" s="19" t="s">
        <v>17</v>
      </c>
      <c r="B4" s="19" t="s">
        <v>88</v>
      </c>
      <c r="C4" s="19" t="s">
        <v>89</v>
      </c>
    </row>
    <row r="5" spans="1:3" ht="15.75">
      <c r="A5" s="4">
        <v>1</v>
      </c>
      <c r="B5" s="4">
        <v>2</v>
      </c>
      <c r="C5" s="4">
        <v>3</v>
      </c>
    </row>
    <row r="6" spans="1:3" ht="23.25" customHeight="1">
      <c r="A6" s="35" t="s">
        <v>18</v>
      </c>
      <c r="B6" s="35"/>
      <c r="C6" s="35"/>
    </row>
    <row r="7" spans="1:3" s="29" customFormat="1" ht="20.25" customHeight="1">
      <c r="A7" s="17" t="s">
        <v>0</v>
      </c>
      <c r="B7" s="13">
        <f>SUM(B8:B17)</f>
        <v>4245.94208</v>
      </c>
      <c r="C7" s="13">
        <f>SUM(C8:C17)</f>
        <v>3755.4602800000002</v>
      </c>
    </row>
    <row r="8" spans="1:3" ht="18" customHeight="1">
      <c r="A8" s="5" t="s">
        <v>1</v>
      </c>
      <c r="B8" s="15">
        <f>2251959.8/1000</f>
        <v>2251.9597999999996</v>
      </c>
      <c r="C8" s="15">
        <f>1978473.85/1000</f>
        <v>1978.47385</v>
      </c>
    </row>
    <row r="9" spans="1:3" ht="18" customHeight="1">
      <c r="A9" s="5" t="s">
        <v>2</v>
      </c>
      <c r="B9" s="15">
        <f>22500/1000</f>
        <v>22.5</v>
      </c>
      <c r="C9" s="15">
        <f>17015.4/1000</f>
        <v>17.015400000000003</v>
      </c>
    </row>
    <row r="10" spans="1:3" ht="18" customHeight="1">
      <c r="A10" s="5" t="s">
        <v>3</v>
      </c>
      <c r="B10" s="15">
        <f>500922.13/1000</f>
        <v>500.92213</v>
      </c>
      <c r="C10" s="15">
        <f>248012.15/1000</f>
        <v>248.01215</v>
      </c>
    </row>
    <row r="11" spans="1:3" ht="18" customHeight="1">
      <c r="A11" s="5" t="s">
        <v>20</v>
      </c>
      <c r="B11" s="15">
        <f>668000/1000</f>
        <v>668</v>
      </c>
      <c r="C11" s="15">
        <f>629557.84/1000</f>
        <v>629.5578399999999</v>
      </c>
    </row>
    <row r="12" spans="1:3" ht="18" customHeight="1">
      <c r="A12" s="5" t="s">
        <v>21</v>
      </c>
      <c r="B12" s="15">
        <f>241000/1000</f>
        <v>241</v>
      </c>
      <c r="C12" s="15">
        <f>294195/1000</f>
        <v>294.195</v>
      </c>
    </row>
    <row r="13" spans="1:8" ht="18" customHeight="1">
      <c r="A13" s="5" t="s">
        <v>4</v>
      </c>
      <c r="B13" s="15">
        <v>15</v>
      </c>
      <c r="C13" s="15">
        <v>10.92</v>
      </c>
      <c r="F13" s="9"/>
      <c r="G13" s="10"/>
      <c r="H13" s="11"/>
    </row>
    <row r="14" spans="1:3" ht="33" customHeight="1">
      <c r="A14" s="20" t="s">
        <v>27</v>
      </c>
      <c r="B14" s="15">
        <f>503310.15/1000</f>
        <v>503.31015</v>
      </c>
      <c r="C14" s="15">
        <f>561286.04/1000</f>
        <v>561.2860400000001</v>
      </c>
    </row>
    <row r="15" spans="1:3" ht="33" customHeight="1">
      <c r="A15" s="20" t="s">
        <v>26</v>
      </c>
      <c r="B15" s="18">
        <f>23250/1000</f>
        <v>23.25</v>
      </c>
      <c r="C15" s="15">
        <v>0</v>
      </c>
    </row>
    <row r="16" spans="1:3" ht="33" customHeight="1">
      <c r="A16" s="20" t="s">
        <v>5</v>
      </c>
      <c r="B16" s="18">
        <v>20</v>
      </c>
      <c r="C16" s="15">
        <v>11</v>
      </c>
    </row>
    <row r="17" spans="1:3" ht="18.75" customHeight="1">
      <c r="A17" s="7" t="s">
        <v>82</v>
      </c>
      <c r="B17" s="15">
        <v>0</v>
      </c>
      <c r="C17" s="14">
        <v>5</v>
      </c>
    </row>
    <row r="18" spans="1:3" ht="21.75" customHeight="1">
      <c r="A18" s="27" t="s">
        <v>6</v>
      </c>
      <c r="B18" s="13">
        <f>SUM(B19:B42)</f>
        <v>4345.4282</v>
      </c>
      <c r="C18" s="13">
        <f>SUM(C19:C42)</f>
        <v>4729.321139999999</v>
      </c>
    </row>
    <row r="19" spans="1:3" ht="33" customHeight="1">
      <c r="A19" s="20" t="s">
        <v>66</v>
      </c>
      <c r="B19" s="28">
        <v>414.9</v>
      </c>
      <c r="C19" s="15">
        <f>B19</f>
        <v>414.9</v>
      </c>
    </row>
    <row r="20" spans="1:3" ht="51.75" customHeight="1">
      <c r="A20" s="20" t="s">
        <v>67</v>
      </c>
      <c r="B20" s="28">
        <v>937.2</v>
      </c>
      <c r="C20" s="14">
        <f>B20</f>
        <v>937.2</v>
      </c>
    </row>
    <row r="21" spans="1:3" ht="49.5" customHeight="1">
      <c r="A21" s="12" t="s">
        <v>86</v>
      </c>
      <c r="B21" s="14">
        <v>69.5</v>
      </c>
      <c r="C21" s="14">
        <v>69.5</v>
      </c>
    </row>
    <row r="22" spans="1:3" ht="33" customHeight="1">
      <c r="A22" s="20" t="s">
        <v>72</v>
      </c>
      <c r="B22" s="15">
        <f>95760/1000</f>
        <v>95.76</v>
      </c>
      <c r="C22" s="15">
        <f>95760/1000</f>
        <v>95.76</v>
      </c>
    </row>
    <row r="23" spans="1:3" ht="33" customHeight="1">
      <c r="A23" s="20" t="s">
        <v>73</v>
      </c>
      <c r="B23" s="15">
        <v>20</v>
      </c>
      <c r="C23" s="15">
        <v>20</v>
      </c>
    </row>
    <row r="24" spans="1:3" ht="33" customHeight="1">
      <c r="A24" s="22" t="s">
        <v>92</v>
      </c>
      <c r="B24" s="15">
        <v>400</v>
      </c>
      <c r="C24" s="15">
        <v>400</v>
      </c>
    </row>
    <row r="25" spans="1:3" ht="80.25" customHeight="1">
      <c r="A25" s="20" t="s">
        <v>28</v>
      </c>
      <c r="B25" s="14">
        <f>21775/1000*4</f>
        <v>87.1</v>
      </c>
      <c r="C25" s="14">
        <f>B25</f>
        <v>87.1</v>
      </c>
    </row>
    <row r="26" spans="1:3" ht="81" customHeight="1">
      <c r="A26" s="20" t="s">
        <v>29</v>
      </c>
      <c r="B26" s="14">
        <f>6400/1000</f>
        <v>6.4</v>
      </c>
      <c r="C26" s="14">
        <f>B26</f>
        <v>6.4</v>
      </c>
    </row>
    <row r="27" spans="1:3" ht="64.5" customHeight="1">
      <c r="A27" s="20" t="s">
        <v>30</v>
      </c>
      <c r="B27" s="16">
        <v>10</v>
      </c>
      <c r="C27" s="15">
        <f>2492.94/1000</f>
        <v>2.49294</v>
      </c>
    </row>
    <row r="28" spans="1:3" ht="63.75" customHeight="1">
      <c r="A28" s="20" t="s">
        <v>23</v>
      </c>
      <c r="B28" s="15">
        <f>217400/1000</f>
        <v>217.4</v>
      </c>
      <c r="C28" s="14">
        <f>B28</f>
        <v>217.4</v>
      </c>
    </row>
    <row r="29" spans="1:3" ht="33" customHeight="1">
      <c r="A29" s="22" t="s">
        <v>35</v>
      </c>
      <c r="B29" s="15">
        <v>102.5</v>
      </c>
      <c r="C29" s="15">
        <v>102.5</v>
      </c>
    </row>
    <row r="30" spans="1:3" ht="33" customHeight="1">
      <c r="A30" s="22" t="s">
        <v>68</v>
      </c>
      <c r="B30" s="15">
        <f>14978.2/1000</f>
        <v>14.978200000000001</v>
      </c>
      <c r="C30" s="15">
        <f>B30</f>
        <v>14.978200000000001</v>
      </c>
    </row>
    <row r="31" spans="1:3" ht="48.75" customHeight="1">
      <c r="A31" s="22" t="s">
        <v>36</v>
      </c>
      <c r="B31" s="15">
        <v>70.8</v>
      </c>
      <c r="C31" s="15">
        <f>B31</f>
        <v>70.8</v>
      </c>
    </row>
    <row r="32" spans="1:3" ht="32.25" customHeight="1">
      <c r="A32" s="22" t="s">
        <v>37</v>
      </c>
      <c r="B32" s="15">
        <v>55.6</v>
      </c>
      <c r="C32" s="15">
        <f>B32</f>
        <v>55.6</v>
      </c>
    </row>
    <row r="33" spans="1:3" ht="48.75" customHeight="1">
      <c r="A33" s="22" t="s">
        <v>24</v>
      </c>
      <c r="B33" s="15">
        <v>216.8</v>
      </c>
      <c r="C33" s="15">
        <f>B33+400</f>
        <v>616.8</v>
      </c>
    </row>
    <row r="34" spans="1:3" ht="32.25" customHeight="1">
      <c r="A34" s="22" t="s">
        <v>25</v>
      </c>
      <c r="B34" s="18">
        <v>34.4</v>
      </c>
      <c r="C34" s="15">
        <f>25800/1000</f>
        <v>25.8</v>
      </c>
    </row>
    <row r="35" spans="1:3" ht="50.25" customHeight="1">
      <c r="A35" s="22" t="s">
        <v>69</v>
      </c>
      <c r="B35" s="15">
        <v>10</v>
      </c>
      <c r="C35" s="15">
        <f>B35</f>
        <v>10</v>
      </c>
    </row>
    <row r="36" spans="1:3" ht="50.25" customHeight="1">
      <c r="A36" s="30" t="s">
        <v>93</v>
      </c>
      <c r="B36" s="15">
        <v>1000</v>
      </c>
      <c r="C36" s="15">
        <f>B36</f>
        <v>1000</v>
      </c>
    </row>
    <row r="37" spans="1:3" ht="81" customHeight="1">
      <c r="A37" s="22" t="s">
        <v>34</v>
      </c>
      <c r="B37" s="15">
        <v>11.288</v>
      </c>
      <c r="C37" s="15">
        <v>11.288</v>
      </c>
    </row>
    <row r="38" spans="1:3" ht="63.75" customHeight="1">
      <c r="A38" s="22" t="s">
        <v>70</v>
      </c>
      <c r="B38" s="6">
        <v>5</v>
      </c>
      <c r="C38" s="6">
        <v>5</v>
      </c>
    </row>
    <row r="39" spans="1:3" ht="78.75" customHeight="1">
      <c r="A39" s="22" t="s">
        <v>65</v>
      </c>
      <c r="B39" s="15">
        <f>202692/1000</f>
        <v>202.692</v>
      </c>
      <c r="C39" s="16">
        <f>B39</f>
        <v>202.692</v>
      </c>
    </row>
    <row r="40" spans="1:3" ht="65.25" customHeight="1">
      <c r="A40" s="22" t="s">
        <v>84</v>
      </c>
      <c r="B40" s="16">
        <v>210.9</v>
      </c>
      <c r="C40" s="16">
        <v>210.9</v>
      </c>
    </row>
    <row r="41" spans="1:3" ht="63.75" customHeight="1">
      <c r="A41" s="22" t="s">
        <v>85</v>
      </c>
      <c r="B41" s="16">
        <v>87.21</v>
      </c>
      <c r="C41" s="16">
        <f>B41</f>
        <v>87.21</v>
      </c>
    </row>
    <row r="42" spans="1:3" ht="32.25" customHeight="1">
      <c r="A42" s="22" t="s">
        <v>71</v>
      </c>
      <c r="B42" s="6">
        <v>65</v>
      </c>
      <c r="C42" s="6">
        <v>65</v>
      </c>
    </row>
    <row r="43" spans="1:5" s="29" customFormat="1" ht="20.25" customHeight="1">
      <c r="A43" s="17" t="s">
        <v>7</v>
      </c>
      <c r="B43" s="13">
        <f>B7+B18</f>
        <v>8591.37028</v>
      </c>
      <c r="C43" s="13">
        <f>C7+C18</f>
        <v>8484.78142</v>
      </c>
      <c r="E43" s="32"/>
    </row>
    <row r="44" spans="1:3" ht="23.25" customHeight="1">
      <c r="A44" s="35" t="s">
        <v>19</v>
      </c>
      <c r="B44" s="35"/>
      <c r="C44" s="35"/>
    </row>
    <row r="45" spans="1:5" ht="23.25" customHeight="1">
      <c r="A45" s="23" t="s">
        <v>8</v>
      </c>
      <c r="B45" s="13">
        <f>SUM(B46:B56)</f>
        <v>3670.05195</v>
      </c>
      <c r="C45" s="13">
        <f>SUM(C46:C56)</f>
        <v>3557.02493</v>
      </c>
      <c r="E45" s="31"/>
    </row>
    <row r="46" spans="1:5" ht="18.75" customHeight="1">
      <c r="A46" s="24" t="s">
        <v>38</v>
      </c>
      <c r="B46" s="15">
        <f>529603.6/1000</f>
        <v>529.6036</v>
      </c>
      <c r="C46" s="15">
        <f>523141.7/1000</f>
        <v>523.1417</v>
      </c>
      <c r="E46" s="31"/>
    </row>
    <row r="47" spans="1:5" ht="33" customHeight="1">
      <c r="A47" s="24" t="s">
        <v>39</v>
      </c>
      <c r="B47" s="15">
        <f>139241.09/1000</f>
        <v>139.24108999999999</v>
      </c>
      <c r="C47" s="15">
        <f>135377.44/1000</f>
        <v>135.37744</v>
      </c>
      <c r="E47" s="31"/>
    </row>
    <row r="48" spans="1:5" ht="19.5" customHeight="1">
      <c r="A48" s="24" t="s">
        <v>40</v>
      </c>
      <c r="B48" s="15">
        <f>2006622.87/1000-69.5</f>
        <v>1937.1228700000001</v>
      </c>
      <c r="C48" s="15">
        <f>B48-53.4</f>
        <v>1883.72287</v>
      </c>
      <c r="E48" s="31"/>
    </row>
    <row r="49" spans="1:5" ht="19.5" customHeight="1">
      <c r="A49" s="24" t="s">
        <v>96</v>
      </c>
      <c r="B49" s="15">
        <v>69.5</v>
      </c>
      <c r="C49" s="15">
        <v>69.5</v>
      </c>
      <c r="E49" s="31"/>
    </row>
    <row r="50" spans="1:5" ht="19.5" customHeight="1">
      <c r="A50" s="24" t="s">
        <v>87</v>
      </c>
      <c r="B50" s="15">
        <f>70996/1000</f>
        <v>70.996</v>
      </c>
      <c r="C50" s="15">
        <f>70996/1000</f>
        <v>70.996</v>
      </c>
      <c r="E50" s="31"/>
    </row>
    <row r="51" spans="1:5" ht="19.5" customHeight="1">
      <c r="A51" s="24" t="s">
        <v>9</v>
      </c>
      <c r="B51" s="15">
        <v>10</v>
      </c>
      <c r="C51" s="15">
        <v>0</v>
      </c>
      <c r="E51" s="31"/>
    </row>
    <row r="52" spans="1:5" ht="19.5" customHeight="1">
      <c r="A52" s="24" t="s">
        <v>41</v>
      </c>
      <c r="B52" s="15">
        <f>2482.67/1000</f>
        <v>2.48267</v>
      </c>
      <c r="C52" s="15">
        <f>B52</f>
        <v>2.48267</v>
      </c>
      <c r="E52" s="31"/>
    </row>
    <row r="53" spans="1:5" ht="33.75" customHeight="1">
      <c r="A53" s="24" t="s">
        <v>42</v>
      </c>
      <c r="B53" s="15">
        <v>34.4</v>
      </c>
      <c r="C53" s="15">
        <f>25798.53/1000</f>
        <v>25.79853</v>
      </c>
      <c r="E53" s="31"/>
    </row>
    <row r="54" spans="1:5" ht="18.75" customHeight="1">
      <c r="A54" s="24" t="s">
        <v>74</v>
      </c>
      <c r="B54" s="15">
        <f>826734.72/1000</f>
        <v>826.7347199999999</v>
      </c>
      <c r="C54" s="15">
        <f>B54-30.7</f>
        <v>796.0347199999999</v>
      </c>
      <c r="E54" s="31"/>
    </row>
    <row r="55" spans="1:5" ht="18.75" customHeight="1">
      <c r="A55" s="24" t="s">
        <v>43</v>
      </c>
      <c r="B55" s="15">
        <f>10892.75/1000*4</f>
        <v>43.571</v>
      </c>
      <c r="C55" s="15">
        <f>B55</f>
        <v>43.571</v>
      </c>
      <c r="E55" s="31"/>
    </row>
    <row r="56" spans="1:5" ht="33.75" customHeight="1">
      <c r="A56" s="24" t="s">
        <v>75</v>
      </c>
      <c r="B56" s="15">
        <f>6400/1000</f>
        <v>6.4</v>
      </c>
      <c r="C56" s="15">
        <f>B56</f>
        <v>6.4</v>
      </c>
      <c r="E56" s="31"/>
    </row>
    <row r="57" spans="1:5" ht="23.25" customHeight="1">
      <c r="A57" s="23" t="s">
        <v>10</v>
      </c>
      <c r="B57" s="13">
        <f>B58</f>
        <v>87.1</v>
      </c>
      <c r="C57" s="13">
        <f>C58</f>
        <v>87.1</v>
      </c>
      <c r="E57" s="31"/>
    </row>
    <row r="58" spans="1:5" ht="18.75" customHeight="1">
      <c r="A58" s="24" t="s">
        <v>31</v>
      </c>
      <c r="B58" s="15">
        <f>21775*4/1000</f>
        <v>87.1</v>
      </c>
      <c r="C58" s="15">
        <f>B58</f>
        <v>87.1</v>
      </c>
      <c r="E58" s="31"/>
    </row>
    <row r="59" spans="1:5" ht="38.25" customHeight="1">
      <c r="A59" s="23" t="s">
        <v>11</v>
      </c>
      <c r="B59" s="13">
        <f>SUM(B60:B61)</f>
        <v>107.048</v>
      </c>
      <c r="C59" s="13">
        <f>SUM(C60:C61)</f>
        <v>107.048</v>
      </c>
      <c r="E59" s="31"/>
    </row>
    <row r="60" spans="1:5" ht="18.75" customHeight="1">
      <c r="A60" s="24" t="s">
        <v>44</v>
      </c>
      <c r="B60" s="15">
        <v>95.76</v>
      </c>
      <c r="C60" s="15">
        <v>95.76</v>
      </c>
      <c r="E60" s="31"/>
    </row>
    <row r="61" spans="1:5" ht="47.25" customHeight="1">
      <c r="A61" s="24" t="s">
        <v>45</v>
      </c>
      <c r="B61" s="15">
        <v>11.288</v>
      </c>
      <c r="C61" s="15">
        <v>11.288</v>
      </c>
      <c r="E61" s="31"/>
    </row>
    <row r="62" spans="1:5" ht="23.25" customHeight="1">
      <c r="A62" s="25" t="s">
        <v>33</v>
      </c>
      <c r="B62" s="13">
        <f>SUM(B63:B65)</f>
        <v>1294.636</v>
      </c>
      <c r="C62" s="13">
        <f>SUM(C63:C65)</f>
        <v>1294.433</v>
      </c>
      <c r="E62" s="31"/>
    </row>
    <row r="63" spans="1:5" ht="18" customHeight="1">
      <c r="A63" s="26" t="s">
        <v>46</v>
      </c>
      <c r="B63" s="15">
        <v>61.74</v>
      </c>
      <c r="C63" s="15">
        <v>61.74</v>
      </c>
      <c r="E63" s="31"/>
    </row>
    <row r="64" spans="1:5" ht="52.5" customHeight="1">
      <c r="A64" s="24" t="s">
        <v>47</v>
      </c>
      <c r="B64" s="15">
        <f>202692/1000+0.203</f>
        <v>202.895</v>
      </c>
      <c r="C64" s="15">
        <f>202692/1000</f>
        <v>202.692</v>
      </c>
      <c r="E64" s="31"/>
    </row>
    <row r="65" spans="1:5" ht="52.5" customHeight="1">
      <c r="A65" s="33" t="s">
        <v>95</v>
      </c>
      <c r="B65" s="15">
        <f>1030001/1000</f>
        <v>1030.001</v>
      </c>
      <c r="C65" s="15">
        <f>1030001/1000</f>
        <v>1030.001</v>
      </c>
      <c r="E65" s="31"/>
    </row>
    <row r="66" spans="1:5" ht="23.25" customHeight="1">
      <c r="A66" s="25" t="s">
        <v>12</v>
      </c>
      <c r="B66" s="13">
        <f>SUM(B67:B76)</f>
        <v>512.7090000000001</v>
      </c>
      <c r="C66" s="13">
        <f>SUM(C67:C76)</f>
        <v>481.11751999999996</v>
      </c>
      <c r="E66" s="31"/>
    </row>
    <row r="67" spans="1:5" ht="18.75" customHeight="1">
      <c r="A67" s="24" t="s">
        <v>48</v>
      </c>
      <c r="B67" s="15">
        <v>103.525</v>
      </c>
      <c r="C67" s="15">
        <f>B67</f>
        <v>103.525</v>
      </c>
      <c r="E67" s="31"/>
    </row>
    <row r="68" spans="1:5" ht="18.75" customHeight="1">
      <c r="A68" s="24" t="s">
        <v>49</v>
      </c>
      <c r="B68" s="15">
        <f>89729.88/1000</f>
        <v>89.72988000000001</v>
      </c>
      <c r="C68" s="15">
        <f>364.2/1000+87.21</f>
        <v>87.57419999999999</v>
      </c>
      <c r="E68" s="31"/>
    </row>
    <row r="69" spans="1:5" ht="18.75" customHeight="1">
      <c r="A69" s="24" t="s">
        <v>50</v>
      </c>
      <c r="B69" s="15">
        <v>20</v>
      </c>
      <c r="C69" s="15">
        <f>B69</f>
        <v>20</v>
      </c>
      <c r="E69" s="31"/>
    </row>
    <row r="70" spans="1:5" ht="18.75" customHeight="1">
      <c r="A70" s="26" t="s">
        <v>51</v>
      </c>
      <c r="B70" s="15">
        <f>141824.63/1000</f>
        <v>141.82463</v>
      </c>
      <c r="C70" s="15">
        <f>B70-12.4</f>
        <v>129.42463</v>
      </c>
      <c r="E70" s="31"/>
    </row>
    <row r="71" spans="1:5" ht="50.25" customHeight="1">
      <c r="A71" s="26" t="s">
        <v>76</v>
      </c>
      <c r="B71" s="15">
        <v>15</v>
      </c>
      <c r="C71" s="15">
        <f>364.2/1000</f>
        <v>0.36419999999999997</v>
      </c>
      <c r="E71" s="31"/>
    </row>
    <row r="72" spans="1:5" ht="19.5" customHeight="1">
      <c r="A72" s="26" t="s">
        <v>83</v>
      </c>
      <c r="B72" s="15">
        <v>2.4</v>
      </c>
      <c r="C72" s="15">
        <v>0</v>
      </c>
      <c r="E72" s="31"/>
    </row>
    <row r="73" spans="1:5" ht="33.75" customHeight="1">
      <c r="A73" s="24" t="s">
        <v>52</v>
      </c>
      <c r="B73" s="15">
        <f>14978.2/1000+0.17129</f>
        <v>15.149490000000002</v>
      </c>
      <c r="C73" s="15">
        <f>B73</f>
        <v>15.149490000000002</v>
      </c>
      <c r="E73" s="31"/>
    </row>
    <row r="74" spans="1:5" ht="18" customHeight="1">
      <c r="A74" s="24" t="s">
        <v>53</v>
      </c>
      <c r="B74" s="15">
        <v>55.6</v>
      </c>
      <c r="C74" s="15">
        <f>B74</f>
        <v>55.6</v>
      </c>
      <c r="E74" s="31"/>
    </row>
    <row r="75" spans="1:5" ht="18" customHeight="1">
      <c r="A75" s="24" t="s">
        <v>54</v>
      </c>
      <c r="B75" s="15">
        <f>5425.75/1000*4</f>
        <v>21.703</v>
      </c>
      <c r="C75" s="15">
        <f>B75</f>
        <v>21.703</v>
      </c>
      <c r="E75" s="31"/>
    </row>
    <row r="76" spans="1:5" ht="18" customHeight="1">
      <c r="A76" s="24" t="s">
        <v>77</v>
      </c>
      <c r="B76" s="15">
        <f>11944.25/1000*4</f>
        <v>47.777</v>
      </c>
      <c r="C76" s="15">
        <f>B76</f>
        <v>47.777</v>
      </c>
      <c r="E76" s="31"/>
    </row>
    <row r="77" spans="1:5" ht="23.25" customHeight="1">
      <c r="A77" s="25" t="s">
        <v>13</v>
      </c>
      <c r="B77" s="13">
        <f>SUM(B78:B81)</f>
        <v>227.4</v>
      </c>
      <c r="C77" s="13">
        <f>SUM(C78:C81)</f>
        <v>219.89294</v>
      </c>
      <c r="E77" s="31"/>
    </row>
    <row r="78" spans="1:5" ht="32.25" customHeight="1">
      <c r="A78" s="26" t="s">
        <v>55</v>
      </c>
      <c r="B78" s="15">
        <f>137400/1000</f>
        <v>137.4</v>
      </c>
      <c r="C78" s="15">
        <f>137400/1000</f>
        <v>137.4</v>
      </c>
      <c r="E78" s="31"/>
    </row>
    <row r="79" spans="1:5" ht="32.25" customHeight="1">
      <c r="A79" s="26" t="s">
        <v>56</v>
      </c>
      <c r="B79" s="15">
        <v>5</v>
      </c>
      <c r="C79" s="15">
        <f>2492.94/1000</f>
        <v>2.49294</v>
      </c>
      <c r="E79" s="31"/>
    </row>
    <row r="80" spans="1:5" ht="32.25" customHeight="1">
      <c r="A80" s="26" t="s">
        <v>55</v>
      </c>
      <c r="B80" s="15">
        <f>80000/1000</f>
        <v>80</v>
      </c>
      <c r="C80" s="15">
        <f>80000/1000</f>
        <v>80</v>
      </c>
      <c r="E80" s="31"/>
    </row>
    <row r="81" spans="1:5" ht="32.25" customHeight="1">
      <c r="A81" s="26" t="s">
        <v>56</v>
      </c>
      <c r="B81" s="15">
        <v>5</v>
      </c>
      <c r="C81" s="15">
        <v>0</v>
      </c>
      <c r="E81" s="31"/>
    </row>
    <row r="82" spans="1:5" ht="23.25" customHeight="1">
      <c r="A82" s="25" t="s">
        <v>57</v>
      </c>
      <c r="B82" s="13">
        <f>SUM(B83:B87)</f>
        <v>2531.9089099999997</v>
      </c>
      <c r="C82" s="13">
        <f>SUM(C83:C87)</f>
        <v>2457.60891</v>
      </c>
      <c r="E82" s="31"/>
    </row>
    <row r="83" spans="1:5" ht="33.75" customHeight="1">
      <c r="A83" s="26" t="s">
        <v>58</v>
      </c>
      <c r="B83" s="15">
        <f>2109826.33/1000</f>
        <v>2109.82633</v>
      </c>
      <c r="C83" s="15">
        <f>B83-66.1</f>
        <v>2043.72633</v>
      </c>
      <c r="E83" s="31"/>
    </row>
    <row r="84" spans="1:5" ht="33.75" customHeight="1">
      <c r="A84" s="24" t="s">
        <v>59</v>
      </c>
      <c r="B84" s="15">
        <v>20</v>
      </c>
      <c r="C84" s="15">
        <v>20</v>
      </c>
      <c r="E84" s="31"/>
    </row>
    <row r="85" spans="1:5" ht="18.75" customHeight="1">
      <c r="A85" s="26" t="s">
        <v>60</v>
      </c>
      <c r="B85" s="15">
        <v>70.8</v>
      </c>
      <c r="C85" s="15">
        <f>B85</f>
        <v>70.8</v>
      </c>
      <c r="E85" s="31"/>
    </row>
    <row r="86" spans="1:5" ht="18.75" customHeight="1">
      <c r="A86" s="24" t="s">
        <v>61</v>
      </c>
      <c r="B86" s="15">
        <f>264250.73/1000</f>
        <v>264.25073</v>
      </c>
      <c r="C86" s="15">
        <f>264250.73/1000-8.2</f>
        <v>256.05073</v>
      </c>
      <c r="E86" s="31"/>
    </row>
    <row r="87" spans="1:5" ht="66" customHeight="1">
      <c r="A87" s="24" t="s">
        <v>64</v>
      </c>
      <c r="B87" s="15">
        <f>67031.85/1000</f>
        <v>67.03185</v>
      </c>
      <c r="C87" s="15">
        <f>67031.85/1000</f>
        <v>67.03185</v>
      </c>
      <c r="E87" s="31"/>
    </row>
    <row r="88" spans="1:5" ht="23.25" customHeight="1">
      <c r="A88" s="25" t="s">
        <v>32</v>
      </c>
      <c r="B88" s="13">
        <f>SUM(B89:B90)</f>
        <v>24.31315</v>
      </c>
      <c r="C88" s="13">
        <f>SUM(C89:C90)</f>
        <v>24.31315</v>
      </c>
      <c r="E88" s="31"/>
    </row>
    <row r="89" spans="1:5" ht="33.75" customHeight="1">
      <c r="A89" s="24" t="s">
        <v>62</v>
      </c>
      <c r="B89" s="15">
        <v>20</v>
      </c>
      <c r="C89" s="15">
        <v>20</v>
      </c>
      <c r="E89" s="31"/>
    </row>
    <row r="90" spans="1:5" ht="33.75" customHeight="1">
      <c r="A90" s="24" t="s">
        <v>63</v>
      </c>
      <c r="B90" s="15">
        <f>4313.15/1000</f>
        <v>4.313149999999999</v>
      </c>
      <c r="C90" s="15">
        <f>B90</f>
        <v>4.313149999999999</v>
      </c>
      <c r="E90" s="31"/>
    </row>
    <row r="91" spans="1:5" ht="23.25" customHeight="1">
      <c r="A91" s="25" t="s">
        <v>78</v>
      </c>
      <c r="B91" s="13">
        <f>SUM(B92:B93)</f>
        <v>405</v>
      </c>
      <c r="C91" s="13">
        <f>SUM(C92:C93)</f>
        <v>405</v>
      </c>
      <c r="E91" s="31"/>
    </row>
    <row r="92" spans="1:5" ht="36" customHeight="1">
      <c r="A92" s="22" t="s">
        <v>94</v>
      </c>
      <c r="B92" s="15">
        <v>400</v>
      </c>
      <c r="C92" s="15">
        <v>400</v>
      </c>
      <c r="E92" s="31"/>
    </row>
    <row r="93" spans="1:5" ht="51" customHeight="1">
      <c r="A93" s="24" t="s">
        <v>79</v>
      </c>
      <c r="B93" s="15">
        <v>5</v>
      </c>
      <c r="C93" s="15">
        <v>5</v>
      </c>
      <c r="E93" s="31"/>
    </row>
    <row r="94" spans="1:5" ht="51" customHeight="1">
      <c r="A94" s="23" t="s">
        <v>80</v>
      </c>
      <c r="B94" s="13">
        <f>B95</f>
        <v>23.0418</v>
      </c>
      <c r="C94" s="13">
        <f>C95</f>
        <v>23.0418</v>
      </c>
      <c r="E94" s="31"/>
    </row>
    <row r="95" spans="1:5" ht="20.25" customHeight="1">
      <c r="A95" s="24" t="s">
        <v>81</v>
      </c>
      <c r="B95" s="15">
        <f>5760.45/1000*4</f>
        <v>23.0418</v>
      </c>
      <c r="C95" s="15">
        <f>5760.45/1000*4</f>
        <v>23.0418</v>
      </c>
      <c r="E95" s="31"/>
    </row>
    <row r="96" spans="1:5" ht="22.5" customHeight="1">
      <c r="A96" s="27" t="s">
        <v>14</v>
      </c>
      <c r="B96" s="13">
        <f>B45+B57+B59+B62+B66+B77+B82+B88+B91+B94</f>
        <v>8883.20881</v>
      </c>
      <c r="C96" s="13">
        <f>C45+C57+C59+C62+C66+C77+C82+C88+C91+C94</f>
        <v>8656.580249999999</v>
      </c>
      <c r="E96" s="31"/>
    </row>
    <row r="97" spans="1:3" ht="33" customHeight="1">
      <c r="A97" s="21" t="s">
        <v>22</v>
      </c>
      <c r="B97" s="17">
        <f>B43-B96</f>
        <v>-291.8385300000009</v>
      </c>
      <c r="C97" s="17">
        <f>C43-C96</f>
        <v>-171.79882999999973</v>
      </c>
    </row>
    <row r="98" spans="1:3" ht="31.5">
      <c r="A98" s="21" t="s">
        <v>15</v>
      </c>
      <c r="B98" s="17">
        <f>-B97</f>
        <v>291.8385300000009</v>
      </c>
      <c r="C98" s="17">
        <f>-C97</f>
        <v>171.79882999999973</v>
      </c>
    </row>
    <row r="99" spans="1:3" ht="31.5">
      <c r="A99" s="21" t="s">
        <v>16</v>
      </c>
      <c r="B99" s="17">
        <f>B98</f>
        <v>291.8385300000009</v>
      </c>
      <c r="C99" s="17">
        <f>C98</f>
        <v>171.79882999999973</v>
      </c>
    </row>
    <row r="100" spans="1:3" ht="12.75">
      <c r="A100" s="1"/>
      <c r="B100" s="2"/>
      <c r="C100" s="2"/>
    </row>
    <row r="101" spans="1:3" ht="18.75" customHeight="1">
      <c r="A101" s="1"/>
      <c r="B101" s="2"/>
      <c r="C101" s="2"/>
    </row>
    <row r="102" spans="1:3" ht="12.75">
      <c r="A102" s="1"/>
      <c r="B102" s="2"/>
      <c r="C102" s="2"/>
    </row>
    <row r="103" spans="1:3" ht="12.75">
      <c r="A103" s="1"/>
      <c r="B103" s="2"/>
      <c r="C103" s="2"/>
    </row>
    <row r="104" spans="1:3" ht="12.75">
      <c r="A104" s="1"/>
      <c r="B104" s="2"/>
      <c r="C104" s="2"/>
    </row>
    <row r="105" spans="1:3" ht="12.75">
      <c r="A105" s="1"/>
      <c r="B105" s="2"/>
      <c r="C105" s="2"/>
    </row>
    <row r="106" spans="1:3" ht="12.75">
      <c r="A106" s="1"/>
      <c r="B106" s="2"/>
      <c r="C106" s="2"/>
    </row>
    <row r="107" spans="2:3" ht="12.75">
      <c r="B107" s="3"/>
      <c r="C107" s="3"/>
    </row>
    <row r="108" spans="2:3" ht="12.75">
      <c r="B108" s="3"/>
      <c r="C108" s="3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</sheetData>
  <sheetProtection/>
  <mergeCells count="4">
    <mergeCell ref="A1:C1"/>
    <mergeCell ref="A2:C2"/>
    <mergeCell ref="A44:C44"/>
    <mergeCell ref="A6:C6"/>
  </mergeCells>
  <printOptions/>
  <pageMargins left="0.984251968503937" right="0.3937007874015748" top="0.3937007874015748" bottom="0.3937007874015748" header="0" footer="0"/>
  <pageSetup fitToHeight="4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2013-11-14T10:21:03Z</cp:lastPrinted>
  <dcterms:created xsi:type="dcterms:W3CDTF">2009-10-26T03:31:31Z</dcterms:created>
  <dcterms:modified xsi:type="dcterms:W3CDTF">2013-11-14T10:21:33Z</dcterms:modified>
  <cp:category/>
  <cp:version/>
  <cp:contentType/>
  <cp:contentStatus/>
</cp:coreProperties>
</file>