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<sst xmlns="http://schemas.openxmlformats.org/spreadsheetml/2006/main" count="97" uniqueCount="94">
  <si>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</si>
  <si>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</si>
  <si>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</si>
  <si>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</si>
  <si>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</si>
  <si>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</si>
  <si>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</si>
  <si>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</si>
  <si>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</si>
  <si>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</si>
  <si>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</si>
  <si>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</si>
  <si>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</si>
  <si>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Дотации на выравнивание бюджетной обеспеченности за счет средств районного фонда финансовой поддержки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</si>
  <si>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</si>
  <si>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</si>
  <si>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</si>
  <si>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</si>
  <si>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</si>
  <si>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</si>
  <si>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</si>
  <si>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</si>
  <si>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</si>
  <si>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</si>
  <si>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</si>
  <si>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</si>
  <si>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</si>
  <si>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</si>
  <si>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</si>
  <si>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</si>
  <si>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</si>
  <si>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</si>
  <si>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</si>
  <si>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</si>
  <si>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</si>
  <si>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</si>
  <si>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</si>
  <si>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</si>
  <si>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</si>
  <si>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</si>
  <si>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</si>
  <si>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</si>
  <si>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</si>
  <si>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</si>
  <si>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</si>
  <si>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</si>
  <si>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</si>
  <si>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</si>
  <si>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</si>
  <si>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</si>
  <si>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</si>
  <si>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</si>
  <si>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</si>
  <si>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</si>
  <si>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</si>
  <si>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</si>
  <si>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</si>
  <si>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</si>
  <si>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</si>
  <si>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</si>
  <si>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</si>
  <si>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</si>
  <si>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</si>
  <si>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</si>
  <si>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</si>
  <si>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</si>
  <si>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</si>
  <si>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</si>
  <si>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</si>
  <si>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</si>
  <si>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</si>
  <si>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</si>
  <si>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</si>
  <si>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</si>
  <si>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</si>
  <si>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</si>
  <si>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</si>
  <si>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</si>
  <si>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</si>
  <si>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</si>
  <si>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</si>
  <si>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</si>
  <si>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</si>
  <si>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План, с учетом изменений     на 26.06.2019г., тыс. руб.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</si>
  <si>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</si>
  <si>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</si>
  <si>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</si>
  <si>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</si>
  <si>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</si>
  <si>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</si>
  <si>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</si>
  <si>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</si>
  <si>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</si>
  <si>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 xml:space="preserve"> на 01 октября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</si>
</sst>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2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right" vertical="center" wrapText="1"/>
    </xf>
    <xf numFmtId="179" fontId="3" fillId="0" borderId="24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178" fontId="1" fillId="0" borderId="20" xfId="0" applyNumberFormat="1" applyFont="1" applyBorder="1" applyAlignment="1">
      <alignment horizontal="left" vertical="top" wrapText="1"/>
    </xf>
    <xf numFmtId="178" fontId="1" fillId="0" borderId="15" xfId="0" applyNumberFormat="1" applyFont="1" applyBorder="1" applyAlignment="1">
      <alignment horizontal="left" vertical="top" wrapText="1"/>
    </xf>
    <xf numFmtId="178" fontId="3" fillId="0" borderId="20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1" fillId="0" borderId="20" xfId="0" applyNumberFormat="1" applyFont="1" applyBorder="1" applyAlignment="1">
      <alignment horizontal="left" vertical="center" wrapText="1"/>
    </xf>
    <xf numFmtId="178" fontId="1" fillId="0" borderId="15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79" fontId="2" fillId="0" borderId="11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85">
      <selection activeCell="L96" sqref="L96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65" t="s">
        <v>7</v>
      </c>
      <c r="B1" s="65"/>
      <c r="C1" s="65"/>
      <c r="D1" s="65"/>
      <c r="E1" s="65"/>
    </row>
    <row r="2" spans="1:5" ht="18.75">
      <c r="A2" s="65" t="s">
        <v>12</v>
      </c>
      <c r="B2" s="65"/>
      <c r="C2" s="65"/>
      <c r="D2" s="65"/>
      <c r="E2" s="65"/>
    </row>
    <row r="3" spans="1:5" ht="18.75">
      <c r="A3" s="65" t="s">
        <v>93</v>
      </c>
      <c r="B3" s="65"/>
      <c r="C3" s="65"/>
      <c r="D3" s="65"/>
      <c r="E3" s="65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101.25" customHeight="1">
      <c r="A6" s="76" t="s">
        <v>8</v>
      </c>
      <c r="B6" s="77"/>
      <c r="C6" s="9" t="s">
        <v>83</v>
      </c>
      <c r="D6" s="9" t="s">
        <v>20</v>
      </c>
      <c r="E6" s="10" t="s">
        <v>6</v>
      </c>
    </row>
    <row r="7" spans="1:5" ht="15.75">
      <c r="A7" s="78">
        <v>1</v>
      </c>
      <c r="B7" s="79"/>
      <c r="C7" s="6">
        <v>2</v>
      </c>
      <c r="D7" s="6">
        <v>3</v>
      </c>
      <c r="E7" s="7">
        <v>4</v>
      </c>
    </row>
    <row r="8" spans="1:5" ht="23.25" customHeight="1">
      <c r="A8" s="80" t="s">
        <v>9</v>
      </c>
      <c r="B8" s="81"/>
      <c r="C8" s="81"/>
      <c r="D8" s="81"/>
      <c r="E8" s="82"/>
    </row>
    <row r="9" spans="1:5" ht="15.75">
      <c r="A9" s="83" t="s">
        <v>0</v>
      </c>
      <c r="B9" s="84"/>
      <c r="C9" s="16">
        <f>SUM(C10:C21)</f>
        <v>3919.19629</v>
      </c>
      <c r="D9" s="16">
        <f>SUM(D10:D21)</f>
        <v>2627.866750000001</v>
      </c>
      <c r="E9" s="17">
        <f aca="true" t="shared" si="0" ref="E9:E14">D9/C9*100</f>
        <v>67.05116446208928</v>
      </c>
    </row>
    <row r="10" spans="1:5" ht="15.75">
      <c r="A10" s="70" t="s">
        <v>1</v>
      </c>
      <c r="B10" s="71"/>
      <c r="C10" s="36">
        <f>560431.39/1000</f>
        <v>560.43139</v>
      </c>
      <c r="D10" s="14">
        <f>438437.02/1000</f>
        <v>438.43702</v>
      </c>
      <c r="E10" s="27">
        <f t="shared" si="0"/>
        <v>78.2320597709561</v>
      </c>
    </row>
    <row r="11" spans="1:5" ht="33.75" customHeight="1">
      <c r="A11" s="70" t="s">
        <v>15</v>
      </c>
      <c r="B11" s="71"/>
      <c r="C11" s="14">
        <f>233400/1000</f>
        <v>233.4</v>
      </c>
      <c r="D11" s="14">
        <f>192803.15/1000</f>
        <v>192.80315</v>
      </c>
      <c r="E11" s="18">
        <f t="shared" si="0"/>
        <v>82.60631962296486</v>
      </c>
    </row>
    <row r="12" spans="1:5" ht="18.75" customHeight="1">
      <c r="A12" s="70" t="s">
        <v>2</v>
      </c>
      <c r="B12" s="71"/>
      <c r="C12" s="14">
        <v>0</v>
      </c>
      <c r="D12" s="14">
        <v>0</v>
      </c>
      <c r="E12" s="18"/>
    </row>
    <row r="13" spans="1:5" ht="18.75" customHeight="1">
      <c r="A13" s="70" t="s">
        <v>3</v>
      </c>
      <c r="B13" s="71"/>
      <c r="C13" s="14">
        <f>2999500/1000</f>
        <v>2999.5</v>
      </c>
      <c r="D13" s="14">
        <f>1903318.97/1000</f>
        <v>1903.31897</v>
      </c>
      <c r="E13" s="28">
        <f t="shared" si="0"/>
        <v>63.454541423570596</v>
      </c>
    </row>
    <row r="14" spans="1:10" ht="18.75" customHeight="1">
      <c r="A14" s="70" t="s">
        <v>4</v>
      </c>
      <c r="B14" s="71"/>
      <c r="C14" s="15">
        <f>3000/1000</f>
        <v>3</v>
      </c>
      <c r="D14" s="15">
        <f>2360/1000</f>
        <v>2.36</v>
      </c>
      <c r="E14" s="18">
        <f t="shared" si="0"/>
        <v>78.66666666666666</v>
      </c>
      <c r="H14" s="11"/>
      <c r="I14" s="12"/>
      <c r="J14" s="13"/>
    </row>
    <row r="15" spans="1:10" ht="35.25" customHeight="1">
      <c r="A15" s="70" t="s">
        <v>21</v>
      </c>
      <c r="B15" s="71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70" t="s">
        <v>16</v>
      </c>
      <c r="B16" s="71"/>
      <c r="C16" s="15">
        <f>109745.29/1000</f>
        <v>109.74529</v>
      </c>
      <c r="D16" s="15">
        <f>77798/1000</f>
        <v>77.798</v>
      </c>
      <c r="E16" s="18">
        <f>D16/C16*100</f>
        <v>70.88960264262822</v>
      </c>
    </row>
    <row r="17" spans="1:10" ht="19.5" customHeight="1">
      <c r="A17" s="70" t="s">
        <v>22</v>
      </c>
      <c r="B17" s="71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70" t="s">
        <v>23</v>
      </c>
      <c r="B18" s="71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70" t="s">
        <v>24</v>
      </c>
      <c r="B19" s="71"/>
      <c r="C19" s="15">
        <f>3119.61/1000</f>
        <v>3.11961</v>
      </c>
      <c r="D19" s="15">
        <f>C19</f>
        <v>3.11961</v>
      </c>
      <c r="E19" s="18">
        <f>C19/D19*100</f>
        <v>100</v>
      </c>
      <c r="H19" s="11"/>
      <c r="I19" s="12"/>
      <c r="J19" s="13"/>
    </row>
    <row r="20" spans="1:5" ht="19.5" customHeight="1">
      <c r="A20" s="66" t="s">
        <v>14</v>
      </c>
      <c r="B20" s="67"/>
      <c r="C20" s="15">
        <f>10000/1000</f>
        <v>10</v>
      </c>
      <c r="D20" s="15">
        <f>10000/1000</f>
        <v>10</v>
      </c>
      <c r="E20" s="18">
        <f>D20/C20*100</f>
        <v>100</v>
      </c>
    </row>
    <row r="21" spans="1:5" ht="20.25" customHeight="1">
      <c r="A21" s="66" t="s">
        <v>25</v>
      </c>
      <c r="B21" s="67"/>
      <c r="C21" s="15">
        <v>0</v>
      </c>
      <c r="D21" s="15">
        <v>0</v>
      </c>
      <c r="E21" s="18"/>
    </row>
    <row r="22" spans="1:5" ht="22.5" customHeight="1">
      <c r="A22" s="72" t="s">
        <v>5</v>
      </c>
      <c r="B22" s="73"/>
      <c r="C22" s="16">
        <f>SUM(C23:C27)</f>
        <v>1635.649</v>
      </c>
      <c r="D22" s="16">
        <f>SUM(D23:D27)</f>
        <v>1339.50269</v>
      </c>
      <c r="E22" s="17">
        <f aca="true" t="shared" si="1" ref="E22:E28">D22/C22*100</f>
        <v>81.89426276664493</v>
      </c>
    </row>
    <row r="23" spans="1:5" ht="24.75" customHeight="1">
      <c r="A23" s="74" t="s">
        <v>17</v>
      </c>
      <c r="B23" s="75"/>
      <c r="C23" s="14">
        <f>520800/1000</f>
        <v>520.8</v>
      </c>
      <c r="D23" s="14">
        <f>390600/1000</f>
        <v>390.6</v>
      </c>
      <c r="E23" s="18">
        <f t="shared" si="1"/>
        <v>75.00000000000001</v>
      </c>
    </row>
    <row r="24" spans="1:5" ht="51.75" customHeight="1" hidden="1">
      <c r="A24" s="42" t="s">
        <v>13</v>
      </c>
      <c r="B24" s="40"/>
      <c r="C24" s="14"/>
      <c r="D24" s="14">
        <f>C24</f>
        <v>0</v>
      </c>
      <c r="E24" s="18" t="e">
        <f t="shared" si="1"/>
        <v>#DIV/0!</v>
      </c>
    </row>
    <row r="25" spans="1:5" ht="36" customHeight="1">
      <c r="A25" s="66" t="s">
        <v>18</v>
      </c>
      <c r="B25" s="67"/>
      <c r="C25" s="14">
        <f>137015/1000</f>
        <v>137.015</v>
      </c>
      <c r="D25" s="14">
        <f>105754.09/1000</f>
        <v>105.75408999999999</v>
      </c>
      <c r="E25" s="18">
        <f t="shared" si="1"/>
        <v>77.18431558588476</v>
      </c>
    </row>
    <row r="26" spans="1:5" ht="30.75" customHeight="1">
      <c r="A26" s="68" t="s">
        <v>19</v>
      </c>
      <c r="B26" s="69"/>
      <c r="C26" s="14">
        <f>996534/1000</f>
        <v>996.534</v>
      </c>
      <c r="D26" s="14">
        <f>861848.6/1000</f>
        <v>861.8486</v>
      </c>
      <c r="E26" s="18">
        <f t="shared" si="1"/>
        <v>86.48461567793974</v>
      </c>
    </row>
    <row r="27" spans="1:5" ht="30.75" customHeight="1">
      <c r="A27" s="68" t="s">
        <v>84</v>
      </c>
      <c r="B27" s="69"/>
      <c r="C27" s="14">
        <v>-18.7</v>
      </c>
      <c r="D27" s="14">
        <v>-18.7</v>
      </c>
      <c r="E27" s="18">
        <f t="shared" si="1"/>
        <v>100</v>
      </c>
    </row>
    <row r="28" spans="1:5" ht="27" customHeight="1">
      <c r="A28" s="72" t="s">
        <v>82</v>
      </c>
      <c r="B28" s="73"/>
      <c r="C28" s="16">
        <f>C9+C22</f>
        <v>5554.845289999999</v>
      </c>
      <c r="D28" s="16">
        <f>D9+D22</f>
        <v>3967.3694400000013</v>
      </c>
      <c r="E28" s="17">
        <f t="shared" si="1"/>
        <v>71.42178103757777</v>
      </c>
    </row>
    <row r="29" spans="1:5" ht="23.25" customHeight="1">
      <c r="A29" s="80" t="s">
        <v>10</v>
      </c>
      <c r="B29" s="81"/>
      <c r="C29" s="81"/>
      <c r="D29" s="81"/>
      <c r="E29" s="82"/>
    </row>
    <row r="30" spans="1:5" ht="23.25" customHeight="1">
      <c r="A30" s="85" t="s">
        <v>26</v>
      </c>
      <c r="B30" s="86"/>
      <c r="C30" s="29">
        <f>SUM(C31:C37)</f>
        <v>4492.759400000001</v>
      </c>
      <c r="D30" s="29">
        <f>SUM(D31:D37)</f>
        <v>3045.5539700000004</v>
      </c>
      <c r="E30" s="43">
        <f>D30/C30*100</f>
        <v>67.7880495893014</v>
      </c>
    </row>
    <row r="31" spans="1:5" ht="52.5" customHeight="1">
      <c r="A31" s="68" t="s">
        <v>27</v>
      </c>
      <c r="B31" s="69"/>
      <c r="C31" s="26">
        <f>736913.34/1000</f>
        <v>736.91334</v>
      </c>
      <c r="D31" s="15">
        <f>508343.59/1000</f>
        <v>508.34359</v>
      </c>
      <c r="E31" s="44">
        <f>D31/C31*100</f>
        <v>68.98281825105785</v>
      </c>
    </row>
    <row r="32" spans="1:5" ht="65.25" customHeight="1">
      <c r="A32" s="68" t="s">
        <v>28</v>
      </c>
      <c r="B32" s="69"/>
      <c r="C32" s="26">
        <v>0</v>
      </c>
      <c r="D32" s="19">
        <v>0</v>
      </c>
      <c r="E32" s="44"/>
    </row>
    <row r="33" spans="1:5" ht="22.5" customHeight="1">
      <c r="A33" s="87" t="s">
        <v>29</v>
      </c>
      <c r="B33" s="88"/>
      <c r="C33" s="26">
        <f>2995872.43/1000</f>
        <v>2995.8724300000003</v>
      </c>
      <c r="D33" s="19">
        <f>2066981.22/1000</f>
        <v>2066.98122</v>
      </c>
      <c r="E33" s="44">
        <f>D33/C33*100</f>
        <v>68.99430026798571</v>
      </c>
    </row>
    <row r="34" spans="1:5" ht="48.75" customHeight="1">
      <c r="A34" s="68" t="s">
        <v>30</v>
      </c>
      <c r="B34" s="69"/>
      <c r="C34" s="23">
        <f>34752.27/1000</f>
        <v>34.752269999999996</v>
      </c>
      <c r="D34" s="19">
        <f>26070/1000</f>
        <v>26.07</v>
      </c>
      <c r="E34" s="28">
        <f>D34/C34*100</f>
        <v>75.01668236348303</v>
      </c>
    </row>
    <row r="35" spans="1:5" ht="21.75" customHeight="1">
      <c r="A35" s="87" t="s">
        <v>31</v>
      </c>
      <c r="B35" s="88"/>
      <c r="C35" s="26">
        <v>0</v>
      </c>
      <c r="D35" s="15">
        <v>0</v>
      </c>
      <c r="E35" s="28"/>
    </row>
    <row r="36" spans="1:8" ht="21.75" customHeight="1">
      <c r="A36" s="89" t="s">
        <v>32</v>
      </c>
      <c r="B36" s="90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89" t="s">
        <v>33</v>
      </c>
      <c r="B37" s="90"/>
      <c r="C37" s="30">
        <f>715221.36/1000</f>
        <v>715.22136</v>
      </c>
      <c r="D37" s="14">
        <f>444159.16/1000</f>
        <v>444.15916</v>
      </c>
      <c r="E37" s="28">
        <f t="shared" si="2"/>
        <v>62.100936135352555</v>
      </c>
    </row>
    <row r="38" spans="1:5" ht="23.25" customHeight="1">
      <c r="A38" s="85" t="s">
        <v>34</v>
      </c>
      <c r="B38" s="86"/>
      <c r="C38" s="29">
        <f>C39</f>
        <v>130.915</v>
      </c>
      <c r="D38" s="16">
        <f>D39</f>
        <v>76.52015</v>
      </c>
      <c r="E38" s="43">
        <f t="shared" si="2"/>
        <v>58.45025398159112</v>
      </c>
    </row>
    <row r="39" spans="1:5" ht="32.25" customHeight="1">
      <c r="A39" s="66" t="s">
        <v>35</v>
      </c>
      <c r="B39" s="67"/>
      <c r="C39" s="30">
        <f>130915/1000</f>
        <v>130.915</v>
      </c>
      <c r="D39" s="14">
        <f>76520.15/1000</f>
        <v>76.52015</v>
      </c>
      <c r="E39" s="28">
        <f t="shared" si="2"/>
        <v>58.45025398159112</v>
      </c>
    </row>
    <row r="40" spans="1:5" ht="36" customHeight="1">
      <c r="A40" s="91" t="s">
        <v>36</v>
      </c>
      <c r="B40" s="92"/>
      <c r="C40" s="37">
        <f>C41+C42+C43</f>
        <v>76.527</v>
      </c>
      <c r="D40" s="37">
        <f>D41+D42+D43</f>
        <v>43.375</v>
      </c>
      <c r="E40" s="43">
        <f t="shared" si="2"/>
        <v>56.67934193160584</v>
      </c>
    </row>
    <row r="41" spans="1:5" ht="49.5" customHeight="1">
      <c r="A41" s="68" t="s">
        <v>37</v>
      </c>
      <c r="B41" s="69"/>
      <c r="C41" s="26">
        <v>10</v>
      </c>
      <c r="D41" s="15">
        <v>0</v>
      </c>
      <c r="E41" s="28">
        <f t="shared" si="2"/>
        <v>0</v>
      </c>
    </row>
    <row r="42" spans="1:5" ht="23.25" customHeight="1">
      <c r="A42" s="87" t="s">
        <v>38</v>
      </c>
      <c r="B42" s="88"/>
      <c r="C42" s="30">
        <f>66527/1000</f>
        <v>66.527</v>
      </c>
      <c r="D42" s="14">
        <f>43375/1000</f>
        <v>43.375</v>
      </c>
      <c r="E42" s="28">
        <f t="shared" si="2"/>
        <v>65.1990920979452</v>
      </c>
    </row>
    <row r="43" spans="1:5" ht="34.5" customHeight="1">
      <c r="A43" s="68" t="s">
        <v>39</v>
      </c>
      <c r="B43" s="69"/>
      <c r="C43" s="30">
        <v>0</v>
      </c>
      <c r="D43" s="23">
        <v>0</v>
      </c>
      <c r="E43" s="28"/>
    </row>
    <row r="44" spans="1:5" ht="21.75" customHeight="1">
      <c r="A44" s="85" t="s">
        <v>40</v>
      </c>
      <c r="B44" s="86"/>
      <c r="C44" s="31">
        <f>SUM(C45:C46)</f>
        <v>610.65077</v>
      </c>
      <c r="D44" s="31">
        <f>SUM(D45:D46)</f>
        <v>387.96193</v>
      </c>
      <c r="E44" s="43">
        <f>D44/C44*100</f>
        <v>63.53253759100313</v>
      </c>
    </row>
    <row r="45" spans="1:5" ht="21.75" customHeight="1">
      <c r="A45" s="89" t="s">
        <v>41</v>
      </c>
      <c r="B45" s="90"/>
      <c r="C45" s="23">
        <f>575650.77/1000</f>
        <v>575.65077</v>
      </c>
      <c r="D45" s="19">
        <f>383961.93/1000</f>
        <v>383.96193</v>
      </c>
      <c r="E45" s="28">
        <f>D45/C45*100</f>
        <v>66.70049794252859</v>
      </c>
    </row>
    <row r="46" spans="1:5" ht="24.75" customHeight="1">
      <c r="A46" s="89" t="s">
        <v>42</v>
      </c>
      <c r="B46" s="90"/>
      <c r="C46" s="23">
        <f>35000/1000</f>
        <v>35</v>
      </c>
      <c r="D46" s="19">
        <f>4000/1000</f>
        <v>4</v>
      </c>
      <c r="E46" s="28">
        <f>D46/C46*100</f>
        <v>11.428571428571429</v>
      </c>
    </row>
    <row r="47" spans="1:5" ht="21" customHeight="1">
      <c r="A47" s="85" t="s">
        <v>43</v>
      </c>
      <c r="B47" s="86"/>
      <c r="C47" s="38">
        <f>SUM(C48:C51)</f>
        <v>531.2792900000001</v>
      </c>
      <c r="D47" s="38">
        <f>SUM(D48:D51)</f>
        <v>272.53956999999997</v>
      </c>
      <c r="E47" s="43">
        <f>D47/C47*100</f>
        <v>51.29873780700165</v>
      </c>
    </row>
    <row r="48" spans="1:5" ht="21" customHeight="1">
      <c r="A48" s="89" t="s">
        <v>44</v>
      </c>
      <c r="B48" s="90"/>
      <c r="C48" s="23">
        <f>7759.29/1000</f>
        <v>7.75929</v>
      </c>
      <c r="D48" s="19">
        <f>C48</f>
        <v>7.75929</v>
      </c>
      <c r="E48" s="28">
        <f>D48/C48*100</f>
        <v>100</v>
      </c>
    </row>
    <row r="49" spans="1:5" ht="21" customHeight="1">
      <c r="A49" s="89" t="s">
        <v>45</v>
      </c>
      <c r="B49" s="90"/>
      <c r="C49" s="30">
        <v>0</v>
      </c>
      <c r="D49" s="14">
        <v>0</v>
      </c>
      <c r="E49" s="28"/>
    </row>
    <row r="50" spans="1:5" ht="21" customHeight="1">
      <c r="A50" s="89" t="s">
        <v>46</v>
      </c>
      <c r="B50" s="90"/>
      <c r="C50" s="26">
        <f>415208/1000</f>
        <v>415.208</v>
      </c>
      <c r="D50" s="15">
        <f>183546.28/1000</f>
        <v>183.54628</v>
      </c>
      <c r="E50" s="28">
        <f>D50/C50*100</f>
        <v>44.205863085489675</v>
      </c>
    </row>
    <row r="51" spans="1:5" ht="36" customHeight="1">
      <c r="A51" s="66" t="s">
        <v>47</v>
      </c>
      <c r="B51" s="67"/>
      <c r="C51" s="26">
        <f>108312/1000</f>
        <v>108.312</v>
      </c>
      <c r="D51" s="15">
        <f>81234/1000</f>
        <v>81.234</v>
      </c>
      <c r="E51" s="28">
        <f>D51/C51*100</f>
        <v>75</v>
      </c>
    </row>
    <row r="52" spans="1:5" ht="21" customHeight="1">
      <c r="A52" s="91" t="s">
        <v>48</v>
      </c>
      <c r="B52" s="92"/>
      <c r="C52" s="37">
        <f>C53+C54+C55</f>
        <v>0</v>
      </c>
      <c r="D52" s="37">
        <f>D53+D54+D55</f>
        <v>0</v>
      </c>
      <c r="E52" s="43"/>
    </row>
    <row r="53" spans="1:5" ht="21" customHeight="1">
      <c r="A53" s="66" t="s">
        <v>49</v>
      </c>
      <c r="B53" s="67"/>
      <c r="C53" s="26">
        <v>0</v>
      </c>
      <c r="D53" s="15">
        <v>0</v>
      </c>
      <c r="E53" s="28"/>
    </row>
    <row r="54" spans="1:5" ht="35.25" customHeight="1">
      <c r="A54" s="66" t="s">
        <v>50</v>
      </c>
      <c r="B54" s="67"/>
      <c r="C54" s="26">
        <v>0</v>
      </c>
      <c r="D54" s="15">
        <v>0</v>
      </c>
      <c r="E54" s="28"/>
    </row>
    <row r="55" spans="1:5" ht="35.25" customHeight="1">
      <c r="A55" s="66" t="s">
        <v>51</v>
      </c>
      <c r="B55" s="67"/>
      <c r="C55" s="26">
        <v>0</v>
      </c>
      <c r="D55" s="15">
        <v>0</v>
      </c>
      <c r="E55" s="28"/>
    </row>
    <row r="56" spans="1:5" ht="21" customHeight="1">
      <c r="A56" s="91" t="s">
        <v>52</v>
      </c>
      <c r="B56" s="92"/>
      <c r="C56" s="29">
        <f>C57+C58+C59+C60+C61</f>
        <v>44.06</v>
      </c>
      <c r="D56" s="29">
        <f>D57+D58+D59+D60+D61</f>
        <v>20.96241</v>
      </c>
      <c r="E56" s="43">
        <f>D56/C56*100</f>
        <v>47.57696323195641</v>
      </c>
    </row>
    <row r="57" spans="1:5" ht="21" customHeight="1">
      <c r="A57" s="41" t="s">
        <v>53</v>
      </c>
      <c r="B57" s="40"/>
      <c r="C57" s="32">
        <v>0</v>
      </c>
      <c r="D57" s="24">
        <v>0</v>
      </c>
      <c r="E57" s="28"/>
    </row>
    <row r="58" spans="1:5" ht="21" customHeight="1">
      <c r="A58" s="66" t="s">
        <v>54</v>
      </c>
      <c r="B58" s="67"/>
      <c r="C58" s="30">
        <v>0</v>
      </c>
      <c r="D58" s="14">
        <v>0</v>
      </c>
      <c r="E58" s="44"/>
    </row>
    <row r="59" spans="1:5" ht="21" customHeight="1">
      <c r="A59" s="66" t="s">
        <v>55</v>
      </c>
      <c r="B59" s="67"/>
      <c r="C59" s="33">
        <v>0</v>
      </c>
      <c r="D59" s="25">
        <v>0</v>
      </c>
      <c r="E59" s="28"/>
    </row>
    <row r="60" spans="1:5" ht="21" customHeight="1">
      <c r="A60" s="66" t="s">
        <v>56</v>
      </c>
      <c r="B60" s="67"/>
      <c r="C60" s="26">
        <f>44060/1000</f>
        <v>44.06</v>
      </c>
      <c r="D60" s="15">
        <f>20962.41/1000</f>
        <v>20.96241</v>
      </c>
      <c r="E60" s="28">
        <f>D60/C60*100</f>
        <v>47.57696323195641</v>
      </c>
    </row>
    <row r="61" spans="1:5" ht="21" customHeight="1">
      <c r="A61" s="66" t="s">
        <v>57</v>
      </c>
      <c r="B61" s="67"/>
      <c r="C61" s="26">
        <v>0</v>
      </c>
      <c r="D61" s="15">
        <v>0</v>
      </c>
      <c r="E61" s="28"/>
    </row>
    <row r="62" spans="1:5" ht="21" customHeight="1">
      <c r="A62" s="91" t="s">
        <v>11</v>
      </c>
      <c r="B62" s="92"/>
      <c r="C62" s="29">
        <f>C63+C64</f>
        <v>1</v>
      </c>
      <c r="D62" s="29">
        <f>D63+D64</f>
        <v>1</v>
      </c>
      <c r="E62" s="43">
        <f>D62/C62*100</f>
        <v>100</v>
      </c>
    </row>
    <row r="63" spans="1:5" ht="21" customHeight="1">
      <c r="A63" s="66" t="s">
        <v>58</v>
      </c>
      <c r="B63" s="67"/>
      <c r="C63" s="35">
        <v>1</v>
      </c>
      <c r="D63" s="14">
        <v>1</v>
      </c>
      <c r="E63" s="28">
        <f>D63/C63*100</f>
        <v>100</v>
      </c>
    </row>
    <row r="64" spans="1:5" ht="36" customHeight="1">
      <c r="A64" s="66" t="s">
        <v>59</v>
      </c>
      <c r="B64" s="67"/>
      <c r="C64" s="23">
        <v>0</v>
      </c>
      <c r="D64" s="19">
        <v>0</v>
      </c>
      <c r="E64" s="28"/>
    </row>
    <row r="65" spans="1:5" ht="21" customHeight="1">
      <c r="A65" s="91" t="s">
        <v>60</v>
      </c>
      <c r="B65" s="92"/>
      <c r="C65" s="29">
        <f>C66</f>
        <v>0</v>
      </c>
      <c r="D65" s="29">
        <f>D66</f>
        <v>0</v>
      </c>
      <c r="E65" s="43"/>
    </row>
    <row r="66" spans="1:5" ht="21" customHeight="1">
      <c r="A66" s="66" t="s">
        <v>61</v>
      </c>
      <c r="B66" s="67"/>
      <c r="C66" s="26">
        <v>0</v>
      </c>
      <c r="D66" s="15">
        <v>0</v>
      </c>
      <c r="E66" s="28"/>
    </row>
    <row r="67" spans="1:5" ht="21.75" customHeight="1">
      <c r="A67" s="85" t="s">
        <v>62</v>
      </c>
      <c r="B67" s="86"/>
      <c r="C67" s="29">
        <f>C68+C69+C70</f>
        <v>0</v>
      </c>
      <c r="D67" s="29">
        <f>D68+D69+D70</f>
        <v>0</v>
      </c>
      <c r="E67" s="43"/>
    </row>
    <row r="68" spans="1:5" ht="21.75" customHeight="1">
      <c r="A68" s="89" t="s">
        <v>63</v>
      </c>
      <c r="B68" s="90"/>
      <c r="C68" s="30">
        <v>0</v>
      </c>
      <c r="D68" s="14">
        <v>0</v>
      </c>
      <c r="E68" s="28"/>
    </row>
    <row r="69" spans="1:5" ht="21.75" customHeight="1">
      <c r="A69" s="89" t="s">
        <v>64</v>
      </c>
      <c r="B69" s="90"/>
      <c r="C69" s="30">
        <f>-C68</f>
        <v>0</v>
      </c>
      <c r="D69" s="14">
        <f>-D68</f>
        <v>0</v>
      </c>
      <c r="E69" s="28"/>
    </row>
    <row r="70" spans="1:5" ht="21.75" customHeight="1">
      <c r="A70" s="89" t="s">
        <v>65</v>
      </c>
      <c r="B70" s="90"/>
      <c r="C70" s="30">
        <f>C69</f>
        <v>0</v>
      </c>
      <c r="D70" s="14">
        <f>D69</f>
        <v>0</v>
      </c>
      <c r="E70" s="28"/>
    </row>
    <row r="71" spans="1:5" ht="21.75" customHeight="1">
      <c r="A71" s="85" t="s">
        <v>66</v>
      </c>
      <c r="B71" s="86"/>
      <c r="C71" s="29">
        <f>C72+C73+C74</f>
        <v>0</v>
      </c>
      <c r="D71" s="29">
        <f>D72+D73+D74</f>
        <v>0</v>
      </c>
      <c r="E71" s="28"/>
    </row>
    <row r="72" spans="1:5" ht="21.75" customHeight="1">
      <c r="A72" s="89" t="s">
        <v>67</v>
      </c>
      <c r="B72" s="90"/>
      <c r="C72" s="34">
        <f aca="true" t="shared" si="3" ref="C72:D76">C67</f>
        <v>0</v>
      </c>
      <c r="D72" s="20">
        <f t="shared" si="3"/>
        <v>0</v>
      </c>
      <c r="E72" s="45"/>
    </row>
    <row r="73" spans="1:5" ht="21.75" customHeight="1">
      <c r="A73" s="89" t="s">
        <v>68</v>
      </c>
      <c r="B73" s="90"/>
      <c r="C73" s="34">
        <f t="shared" si="3"/>
        <v>0</v>
      </c>
      <c r="D73" s="20">
        <f t="shared" si="3"/>
        <v>0</v>
      </c>
      <c r="E73" s="46"/>
    </row>
    <row r="74" spans="1:5" ht="31.5" customHeight="1">
      <c r="A74" s="87" t="s">
        <v>69</v>
      </c>
      <c r="B74" s="88"/>
      <c r="C74" s="34">
        <f t="shared" si="3"/>
        <v>0</v>
      </c>
      <c r="D74" s="34">
        <f t="shared" si="3"/>
        <v>0</v>
      </c>
      <c r="E74" s="46"/>
    </row>
    <row r="75" spans="1:5" ht="31.5" customHeight="1">
      <c r="A75" s="93" t="s">
        <v>70</v>
      </c>
      <c r="B75" s="94"/>
      <c r="C75" s="39">
        <f t="shared" si="3"/>
        <v>0</v>
      </c>
      <c r="D75" s="39">
        <f t="shared" si="3"/>
        <v>0</v>
      </c>
      <c r="E75" s="47"/>
    </row>
    <row r="76" spans="1:5" ht="21.75" customHeight="1">
      <c r="A76" s="85" t="s">
        <v>71</v>
      </c>
      <c r="B76" s="86"/>
      <c r="C76" s="39">
        <f t="shared" si="3"/>
        <v>0</v>
      </c>
      <c r="D76" s="39">
        <f t="shared" si="3"/>
        <v>0</v>
      </c>
      <c r="E76" s="47"/>
    </row>
    <row r="77" spans="1:5" ht="29.25" customHeight="1">
      <c r="A77" s="85" t="s">
        <v>72</v>
      </c>
      <c r="B77" s="86"/>
      <c r="C77" s="16">
        <f>C30+C38+C40+C44+C47+C52+C56+C62+C65+C67+C71+C75+C76</f>
        <v>5887.191460000002</v>
      </c>
      <c r="D77" s="16">
        <f>D30+D38+D40+D44+D47+D52+D56+D62+D65+D67+D71+D75+D76</f>
        <v>3847.91303</v>
      </c>
      <c r="E77" s="43">
        <f>D77/C77*100</f>
        <v>65.36075913522266</v>
      </c>
    </row>
    <row r="78" spans="1:5" ht="31.5" customHeight="1">
      <c r="A78" s="89" t="s">
        <v>73</v>
      </c>
      <c r="B78" s="90"/>
      <c r="C78" s="16">
        <f>C28-C77</f>
        <v>-332.34617000000253</v>
      </c>
      <c r="D78" s="16">
        <f>D28-D77</f>
        <v>119.45641000000114</v>
      </c>
      <c r="E78" s="43">
        <f>D78/C78*100</f>
        <v>-35.9433689276456</v>
      </c>
    </row>
    <row r="79" spans="1:5" ht="31.5" customHeight="1">
      <c r="A79" s="89" t="s">
        <v>74</v>
      </c>
      <c r="B79" s="90"/>
      <c r="C79" s="14">
        <f>C78</f>
        <v>-332.34617000000253</v>
      </c>
      <c r="D79" s="14">
        <f>D78</f>
        <v>119.45641000000114</v>
      </c>
      <c r="E79" s="43">
        <f>D79/C79*100</f>
        <v>-35.9433689276456</v>
      </c>
    </row>
    <row r="80" spans="1:5" ht="19.5" customHeight="1">
      <c r="A80" s="89" t="s">
        <v>75</v>
      </c>
      <c r="B80" s="90"/>
      <c r="C80" s="14">
        <f>C28</f>
        <v>5554.845289999999</v>
      </c>
      <c r="D80" s="14">
        <f>D28</f>
        <v>3967.3694400000013</v>
      </c>
      <c r="E80" s="43">
        <f>D80/C80*100</f>
        <v>71.42178103757777</v>
      </c>
    </row>
    <row r="81" spans="1:5" ht="19.5" customHeight="1">
      <c r="A81" s="89" t="s">
        <v>76</v>
      </c>
      <c r="B81" s="90"/>
      <c r="C81" s="14">
        <f>C77</f>
        <v>5887.191460000002</v>
      </c>
      <c r="D81" s="14">
        <f>D77</f>
        <v>3847.91303</v>
      </c>
      <c r="E81" s="43">
        <f>D81/C81*100</f>
        <v>65.36075913522266</v>
      </c>
    </row>
    <row r="82" spans="1:5" ht="19.5" customHeight="1">
      <c r="A82" s="89" t="s">
        <v>77</v>
      </c>
      <c r="B82" s="90"/>
      <c r="C82" s="14">
        <v>0</v>
      </c>
      <c r="D82" s="14">
        <v>0</v>
      </c>
      <c r="E82" s="28"/>
    </row>
    <row r="83" spans="1:5" ht="19.5" customHeight="1">
      <c r="A83" s="89" t="s">
        <v>78</v>
      </c>
      <c r="B83" s="90"/>
      <c r="C83" s="14">
        <v>0</v>
      </c>
      <c r="D83" s="14">
        <v>0</v>
      </c>
      <c r="E83" s="28"/>
    </row>
    <row r="84" spans="1:5" ht="19.5" customHeight="1">
      <c r="A84" s="89" t="s">
        <v>79</v>
      </c>
      <c r="B84" s="90"/>
      <c r="C84" s="14">
        <v>0</v>
      </c>
      <c r="D84" s="14">
        <v>0</v>
      </c>
      <c r="E84" s="28"/>
    </row>
    <row r="85" spans="1:5" ht="19.5" customHeight="1">
      <c r="A85" s="89" t="s">
        <v>80</v>
      </c>
      <c r="B85" s="90"/>
      <c r="C85" s="14">
        <v>0</v>
      </c>
      <c r="D85" s="14">
        <v>0</v>
      </c>
      <c r="E85" s="28"/>
    </row>
    <row r="86" spans="1:5" ht="25.5" customHeight="1" thickBot="1">
      <c r="A86" s="95" t="s">
        <v>81</v>
      </c>
      <c r="B86" s="96"/>
      <c r="C86" s="48">
        <f>C81-C80</f>
        <v>332.34617000000253</v>
      </c>
      <c r="D86" s="48">
        <f>D81-D80</f>
        <v>-119.45641000000114</v>
      </c>
      <c r="E86" s="49">
        <f>E78</f>
        <v>-35.9433689276456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63" t="s">
        <v>7</v>
      </c>
      <c r="B89" s="63"/>
      <c r="C89" s="63"/>
      <c r="D89" s="63"/>
      <c r="E89" s="63"/>
    </row>
    <row r="90" spans="1:5" ht="18.75">
      <c r="A90" s="63" t="s">
        <v>85</v>
      </c>
      <c r="B90" s="63"/>
      <c r="C90" s="63"/>
      <c r="D90" s="63"/>
      <c r="E90" s="63"/>
    </row>
    <row r="91" spans="1:5" ht="15.75" customHeight="1">
      <c r="A91" s="63" t="s">
        <v>86</v>
      </c>
      <c r="B91" s="63"/>
      <c r="C91" s="63"/>
      <c r="D91" s="63"/>
      <c r="E91" s="63"/>
    </row>
    <row r="92" spans="1:5" ht="18.75">
      <c r="A92" s="63" t="s">
        <v>93</v>
      </c>
      <c r="B92" s="63"/>
      <c r="C92" s="63"/>
      <c r="D92" s="63"/>
      <c r="E92" s="63"/>
    </row>
    <row r="93" spans="1:5" ht="19.5" thickBot="1">
      <c r="A93" s="8"/>
      <c r="B93" s="8"/>
      <c r="C93" s="50"/>
      <c r="D93" s="50"/>
      <c r="E93" s="50"/>
    </row>
    <row r="94" spans="1:5" ht="37.5">
      <c r="A94" s="51" t="s">
        <v>92</v>
      </c>
      <c r="B94" s="64" t="s">
        <v>8</v>
      </c>
      <c r="C94" s="64"/>
      <c r="D94" s="64"/>
      <c r="E94" s="52" t="s">
        <v>87</v>
      </c>
    </row>
    <row r="95" spans="1:5" ht="18.75">
      <c r="A95" s="53">
        <v>1</v>
      </c>
      <c r="B95" s="60">
        <v>2</v>
      </c>
      <c r="C95" s="61"/>
      <c r="D95" s="62"/>
      <c r="E95" s="54">
        <v>3</v>
      </c>
    </row>
    <row r="96" spans="1:5" ht="36.75" customHeight="1">
      <c r="A96" s="55">
        <v>1</v>
      </c>
      <c r="B96" s="59" t="s">
        <v>88</v>
      </c>
      <c r="C96" s="59"/>
      <c r="D96" s="59"/>
      <c r="E96" s="58">
        <v>6</v>
      </c>
    </row>
    <row r="97" spans="1:5" ht="39" customHeight="1">
      <c r="A97" s="55">
        <v>2</v>
      </c>
      <c r="B97" s="97" t="s">
        <v>89</v>
      </c>
      <c r="C97" s="97"/>
      <c r="D97" s="97"/>
      <c r="E97" s="99">
        <f>1444693.52/1000</f>
        <v>1444.69352</v>
      </c>
    </row>
    <row r="98" spans="1:5" ht="75.75" customHeight="1">
      <c r="A98" s="55">
        <v>3</v>
      </c>
      <c r="B98" s="59" t="s">
        <v>90</v>
      </c>
      <c r="C98" s="59"/>
      <c r="D98" s="59"/>
      <c r="E98" s="58">
        <v>4</v>
      </c>
    </row>
    <row r="99" spans="1:5" ht="41.25" customHeight="1" thickBot="1">
      <c r="A99" s="56">
        <v>4</v>
      </c>
      <c r="B99" s="98" t="s">
        <v>91</v>
      </c>
      <c r="C99" s="98"/>
      <c r="D99" s="98"/>
      <c r="E99" s="57">
        <f>585997.79/1000</f>
        <v>585.99779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2">
    <mergeCell ref="A80:B80"/>
    <mergeCell ref="A81:B81"/>
    <mergeCell ref="A74:B74"/>
    <mergeCell ref="A75:B75"/>
    <mergeCell ref="A83:B83"/>
    <mergeCell ref="A84:B84"/>
    <mergeCell ref="A85:B85"/>
    <mergeCell ref="A86:B86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E29"/>
    <mergeCell ref="A30:B30"/>
    <mergeCell ref="A31:B31"/>
    <mergeCell ref="A32:B32"/>
    <mergeCell ref="A33:B33"/>
    <mergeCell ref="A6:B6"/>
    <mergeCell ref="A7:B7"/>
    <mergeCell ref="A8:E8"/>
    <mergeCell ref="A9:B9"/>
    <mergeCell ref="A10:B10"/>
    <mergeCell ref="A11:B11"/>
    <mergeCell ref="A22:B22"/>
    <mergeCell ref="A23:B23"/>
    <mergeCell ref="A12:B12"/>
    <mergeCell ref="A13:B13"/>
    <mergeCell ref="A14:B14"/>
    <mergeCell ref="A15:B15"/>
    <mergeCell ref="A16:B16"/>
    <mergeCell ref="A17:B17"/>
    <mergeCell ref="A1:E1"/>
    <mergeCell ref="A2:E2"/>
    <mergeCell ref="A3:E3"/>
    <mergeCell ref="A25:B25"/>
    <mergeCell ref="A26:B26"/>
    <mergeCell ref="A27:B27"/>
    <mergeCell ref="A18:B18"/>
    <mergeCell ref="A19:B19"/>
    <mergeCell ref="A20:B20"/>
    <mergeCell ref="A21:B21"/>
    <mergeCell ref="B97:D97"/>
    <mergeCell ref="B98:D98"/>
    <mergeCell ref="B99:D99"/>
    <mergeCell ref="B95:D95"/>
    <mergeCell ref="A89:E89"/>
    <mergeCell ref="A90:E90"/>
    <mergeCell ref="A91:E91"/>
    <mergeCell ref="A92:E92"/>
    <mergeCell ref="B94:D94"/>
    <mergeCell ref="B96:D96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2019-10-23T07:34:27Z</dcterms:modified>
  <cp:category/>
  <cp:version/>
  <cp:contentType/>
  <cp:contentStatus/>
</cp:coreProperties>
</file>