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5195" windowHeight="957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<sst xmlns="http://schemas.openxmlformats.org/spreadsheetml/2006/main" count="99" uniqueCount="97">
  <si>
    <t>Исполнено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</si>
  <si>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</si>
  <si>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</si>
  <si>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</si>
  <si>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</si>
  <si>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</si>
  <si>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</si>
  <si>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</si>
  <si>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</si>
  <si>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</si>
  <si>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</si>
  <si>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</si>
  <si>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</si>
  <si>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</si>
  <si>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</si>
  <si>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</si>
  <si>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</si>
  <si>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</si>
  <si>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</si>
  <si>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</si>
  <si>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</si>
  <si>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</si>
  <si>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</si>
  <si>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</si>
  <si>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</si>
  <si>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</si>
  <si>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</si>
  <si>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</si>
  <si>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</si>
  <si>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</si>
  <si>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</si>
  <si>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</si>
  <si>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</si>
  <si>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</si>
  <si>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>Доходы от сдачи в аренду имущества, находящегося в оперативном управлении органов управления поселений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</si>
  <si>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</si>
  <si>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</si>
  <si>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</si>
  <si>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</si>
  <si>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</si>
  <si>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</si>
  <si>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>Председатель представительного органа муниципального образования</t>
  </si>
  <si>
    <t>Центральный аппарат иных органов</t>
  </si>
  <si>
    <t>МБТ в области градостроительной деятельности</t>
  </si>
  <si>
    <t>Уличное освещение</t>
  </si>
  <si>
    <t>МБТ по электро-,тепло-, газо- и водоснабжению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</si>
  <si>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</si>
  <si>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</si>
  <si>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</si>
  <si>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МБТ по жилищной комиссии</t>
  </si>
  <si>
    <t>Физическая культура и спорт</t>
  </si>
  <si>
    <t>Развитие и модернизация улично-дорожной сети городских округов, городских и сельских поселений</t>
  </si>
  <si>
    <t>Государственная поддержка действующих и вновь создаваемых спортивных клубов по месту жительства граждан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</si>
  <si>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</si>
  <si>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</si>
  <si>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</si>
  <si>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</si>
  <si>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поселений на выполнение переданных полномочий субъектов Российской Федерации</t>
  </si>
  <si>
    <t>МБТ на содержание и обеспечение текущего обслуживания зданий и сооружений учреждений образования Канского района</t>
  </si>
  <si>
    <t>Контрольно-счетный орган</t>
  </si>
  <si>
    <t>Подвоз участников на районные и краевые мероприятия и соревнованиях</t>
  </si>
  <si>
    <t>Обеспечение хозяйственного обслуживания</t>
  </si>
  <si>
    <t>Выполнение других обязательств органов местного самоуправления</t>
  </si>
  <si>
    <t>Разработка проектов организации дорожного движения Канского района</t>
  </si>
  <si>
    <t>Содержание автомобильных дорог общего пользования местного значения городских округов, городских и сельских поселений</t>
  </si>
  <si>
    <t>Обеспечение подвоза угля к учреждениям, вывоз мусора и большегрузных предметов</t>
  </si>
  <si>
    <t>Дошкольное образование (расходы на содержание и обеспечение текущего обслуживания зданий и сооружений учреждений образования)</t>
  </si>
  <si>
    <t>Общее образование (расходы на содержание и обеспечение текущего обслуживания зданий и сооружений учреждений образования)</t>
  </si>
  <si>
    <t>Обеспечение деятельности (оказание услуг) подведомственных учреждений - библиотек</t>
  </si>
  <si>
    <t>Обеспечение деятельности (оказание услуг) подведомственных учреждений - дворцов и домов культуры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</si>
  <si>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</si>
  <si>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Прочие МБТ на содержание автомобильных дорог общего пользования местного значения городских округов, городских и сельских поселений </t>
  </si>
  <si>
    <t xml:space="preserve">Прочие МБТ на частичное финансирование (возмещение) расходов на региональные выплаты </t>
  </si>
  <si>
    <t>Модернизация и капитальный ремонт объектов коммунальной инфраструктуры</t>
  </si>
  <si>
    <t>Реализация мероприятий по энергосбережению и повышению энергетической эффективности</t>
  </si>
  <si>
    <t>Здравоохранение</t>
  </si>
  <si>
    <t>Другие вопросы в области здравоохранения</t>
  </si>
  <si>
    <t>Оценка недвижимости, признание прав и урегулирование отношений по муниципальной собственности</t>
  </si>
  <si>
    <t>Расходы на санитарную уборку земельных участков, буртовку и уплотнение мусора</t>
  </si>
  <si>
    <t>Молодежная политика и оздоровление детей</t>
  </si>
  <si>
    <t>25.6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</si>
  <si>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</si>
  <si>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</si>
  <si>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Штрафы, санкции, возмещение ущерба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</si>
  <si>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</si>
  <si>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Расходы на капитальный ремонт общего имущества в многоквартирных домах и жилых помещениях муниципального жилищного фонда</t>
  </si>
  <si>
    <t>Разработка схем теплоснабжения муниципальных образований Красноярского края</t>
  </si>
  <si>
    <t xml:space="preserve">Расходы на повышение минимальных размеров окладов, ставок заработной платы работникам бюджетной сферы края, которым предоставляется региональная выплата с 01 октября 2014 на 10 процентов </t>
  </si>
  <si>
    <t xml:space="preserve"> за 2015 год</t>
  </si>
  <si>
    <t>План, с учетом изменений     на 25.12.2015г.</t>
  </si>
  <si>
    <t>Налог на имущество</t>
  </si>
  <si>
    <t>Единый сельскохозяйственный налог</t>
  </si>
  <si>
    <t>Земельный налог с организаций</t>
  </si>
  <si>
    <t>Земельный налог с физичсеких лиц</t>
  </si>
  <si>
    <t>Прочие безвозмездные поступления в бюджеты поселений от бюджетов муниципальных районов</t>
  </si>
  <si>
    <t>(об использовании выделяемых бюджетных средств)</t>
  </si>
  <si>
    <t>по Анцирскому  сельсовету по состоянию на   01.01.2016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</si>
</sst>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6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top" wrapText="1"/>
    </xf>
    <xf numFmtId="176" fontId="1" fillId="0" borderId="12" xfId="0" applyNumberFormat="1" applyFont="1" applyBorder="1" applyAlignment="1">
      <alignment vertical="top" wrapText="1"/>
    </xf>
    <xf numFmtId="176" fontId="3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horizontal="justify" vertical="top" wrapText="1"/>
    </xf>
    <xf numFmtId="176" fontId="1" fillId="0" borderId="16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justify" vertical="center" wrapText="1"/>
    </xf>
    <xf numFmtId="176" fontId="1" fillId="0" borderId="17" xfId="0" applyNumberFormat="1" applyFont="1" applyBorder="1" applyAlignment="1">
      <alignment vertical="top" wrapText="1"/>
    </xf>
    <xf numFmtId="176" fontId="1" fillId="0" borderId="18" xfId="0" applyNumberFormat="1" applyFont="1" applyBorder="1" applyAlignment="1">
      <alignment vertical="top" wrapText="1"/>
    </xf>
    <xf numFmtId="176" fontId="1" fillId="0" borderId="19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 vertical="top" wrapText="1"/>
    </xf>
    <xf numFmtId="177" fontId="1" fillId="0" borderId="12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/>
    </xf>
    <xf numFmtId="176" fontId="1" fillId="0" borderId="20" xfId="0" applyNumberFormat="1" applyFont="1" applyBorder="1" applyAlignment="1">
      <alignment vertical="top" wrapText="1"/>
    </xf>
    <xf numFmtId="177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177" fontId="1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6" fontId="1" fillId="0" borderId="0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 horizontal="right" wrapText="1"/>
    </xf>
    <xf numFmtId="177" fontId="3" fillId="0" borderId="10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176" fontId="1" fillId="0" borderId="12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177" fontId="1" fillId="0" borderId="21" xfId="0" applyNumberFormat="1" applyFont="1" applyBorder="1" applyAlignment="1">
      <alignment vertical="center" wrapText="1"/>
    </xf>
    <xf numFmtId="176" fontId="1" fillId="0" borderId="22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7" fontId="1" fillId="0" borderId="10" xfId="0" applyNumberFormat="1" applyFont="1" applyBorder="1" applyAlignment="1">
      <alignment vertical="top"/>
    </xf>
    <xf numFmtId="176" fontId="1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 horizontal="justify" vertical="top" wrapText="1"/>
    </xf>
    <xf numFmtId="177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top" wrapText="1"/>
    </xf>
    <xf numFmtId="176" fontId="3" fillId="0" borderId="12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43" fillId="0" borderId="10" xfId="0" applyNumberFormat="1" applyFont="1" applyBorder="1" applyAlignment="1">
      <alignment horizontal="right" vertical="top" wrapText="1"/>
    </xf>
    <xf numFmtId="49" fontId="1" fillId="0" borderId="24" xfId="0" applyNumberFormat="1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top" wrapText="1"/>
    </xf>
    <xf numFmtId="176" fontId="3" fillId="0" borderId="13" xfId="0" applyNumberFormat="1" applyFont="1" applyBorder="1" applyAlignment="1">
      <alignment horizontal="left" vertical="center" wrapText="1" indent="5"/>
    </xf>
    <xf numFmtId="176" fontId="1" fillId="0" borderId="14" xfId="0" applyNumberFormat="1" applyFont="1" applyBorder="1" applyAlignment="1">
      <alignment horizontal="left" vertical="center" wrapText="1" indent="5"/>
    </xf>
    <xf numFmtId="176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75" t="s">
        <v>20</v>
      </c>
      <c r="B1" s="75"/>
      <c r="C1" s="75"/>
      <c r="D1" s="75"/>
    </row>
    <row r="2" spans="1:4" ht="18.75">
      <c r="A2" s="75" t="s">
        <v>47</v>
      </c>
      <c r="B2" s="75"/>
      <c r="C2" s="75"/>
      <c r="D2" s="75"/>
    </row>
    <row r="3" spans="1:4" ht="18.75">
      <c r="A3" s="75" t="s">
        <v>95</v>
      </c>
      <c r="B3" s="75"/>
      <c r="C3" s="75"/>
      <c r="D3" s="75"/>
    </row>
    <row r="4" spans="1:4" ht="18.75">
      <c r="A4" s="75" t="s">
        <v>88</v>
      </c>
      <c r="B4" s="75"/>
      <c r="C4" s="75"/>
      <c r="D4" s="75"/>
    </row>
    <row r="5" spans="1:4" ht="14.25" customHeight="1">
      <c r="A5" s="6"/>
      <c r="B5" s="4"/>
      <c r="C5" s="4"/>
      <c r="D5" s="4"/>
    </row>
    <row r="6" spans="1:4" ht="19.5" thickBot="1">
      <c r="A6" s="6"/>
      <c r="B6" s="4"/>
      <c r="C6" s="4"/>
      <c r="D6" s="4"/>
    </row>
    <row r="7" spans="1:4" ht="86.25" customHeight="1">
      <c r="A7" s="11" t="s">
        <v>21</v>
      </c>
      <c r="B7" s="12" t="s">
        <v>89</v>
      </c>
      <c r="C7" s="12" t="s">
        <v>0</v>
      </c>
      <c r="D7" s="13" t="s">
        <v>19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22</v>
      </c>
      <c r="B9" s="15"/>
      <c r="C9" s="15"/>
      <c r="D9" s="16"/>
    </row>
    <row r="10" spans="1:4" ht="15.75">
      <c r="A10" s="17" t="s">
        <v>1</v>
      </c>
      <c r="B10" s="39">
        <f>SUM(B11:B19)</f>
        <v>4857.2745</v>
      </c>
      <c r="C10" s="39">
        <f>SUM(C11:C19)</f>
        <v>5250.0745000000015</v>
      </c>
      <c r="D10" s="40">
        <f>C10/B10*100</f>
        <v>108.08683964639019</v>
      </c>
    </row>
    <row r="11" spans="1:4" ht="15.75">
      <c r="A11" s="18" t="s">
        <v>2</v>
      </c>
      <c r="B11" s="51">
        <v>1983</v>
      </c>
      <c r="C11" s="42">
        <v>2086.9</v>
      </c>
      <c r="D11" s="41">
        <f>C11/B11*100</f>
        <v>105.23953605648009</v>
      </c>
    </row>
    <row r="12" spans="1:4" ht="47.25">
      <c r="A12" s="50" t="s">
        <v>53</v>
      </c>
      <c r="B12" s="42">
        <v>196.7</v>
      </c>
      <c r="C12" s="42">
        <v>228.2</v>
      </c>
      <c r="D12" s="41">
        <f>C12/B12*100</f>
        <v>116.01423487544484</v>
      </c>
    </row>
    <row r="13" spans="1:4" ht="15.75">
      <c r="A13" s="18" t="s">
        <v>91</v>
      </c>
      <c r="B13" s="26">
        <f>574.5/1000</f>
        <v>0.5745</v>
      </c>
      <c r="C13" s="26">
        <f>574.5/1000</f>
        <v>0.5745</v>
      </c>
      <c r="D13" s="41">
        <f aca="true" t="shared" si="0" ref="D13:D19">C13/B13*100</f>
        <v>100</v>
      </c>
    </row>
    <row r="14" spans="1:4" ht="15.75">
      <c r="A14" s="18" t="s">
        <v>90</v>
      </c>
      <c r="B14" s="51">
        <v>120</v>
      </c>
      <c r="C14" s="42">
        <v>127</v>
      </c>
      <c r="D14" s="41">
        <f t="shared" si="0"/>
        <v>105.83333333333333</v>
      </c>
    </row>
    <row r="15" spans="1:4" ht="15.75">
      <c r="A15" s="18" t="s">
        <v>92</v>
      </c>
      <c r="B15" s="26">
        <v>1508.6</v>
      </c>
      <c r="C15" s="42">
        <v>1725.4</v>
      </c>
      <c r="D15" s="41">
        <f t="shared" si="0"/>
        <v>114.37093994431923</v>
      </c>
    </row>
    <row r="16" spans="1:4" ht="15.75">
      <c r="A16" s="18" t="s">
        <v>93</v>
      </c>
      <c r="B16" s="26">
        <v>1006.5</v>
      </c>
      <c r="C16" s="42">
        <v>1040.1</v>
      </c>
      <c r="D16" s="41">
        <f t="shared" si="0"/>
        <v>103.33830104321906</v>
      </c>
    </row>
    <row r="17" spans="1:9" ht="15.75">
      <c r="A17" s="18" t="s">
        <v>3</v>
      </c>
      <c r="B17" s="51">
        <v>4.6</v>
      </c>
      <c r="C17" s="51">
        <v>4.6</v>
      </c>
      <c r="D17" s="41">
        <f t="shared" si="0"/>
        <v>100</v>
      </c>
      <c r="G17" s="36"/>
      <c r="H17" s="37"/>
      <c r="I17" s="38"/>
    </row>
    <row r="18" spans="1:4" ht="48" customHeight="1">
      <c r="A18" s="20" t="s">
        <v>34</v>
      </c>
      <c r="B18" s="35">
        <v>36.3</v>
      </c>
      <c r="C18" s="35">
        <v>36.3</v>
      </c>
      <c r="D18" s="41">
        <f t="shared" si="0"/>
        <v>100</v>
      </c>
    </row>
    <row r="19" spans="1:4" ht="19.5" customHeight="1">
      <c r="A19" s="50" t="s">
        <v>83</v>
      </c>
      <c r="B19" s="26">
        <v>1</v>
      </c>
      <c r="C19" s="26">
        <v>1</v>
      </c>
      <c r="D19" s="26">
        <f t="shared" si="0"/>
        <v>100</v>
      </c>
    </row>
    <row r="20" spans="1:4" ht="15.75">
      <c r="A20" s="21" t="s">
        <v>4</v>
      </c>
      <c r="B20" s="39">
        <f>SUM(B21:B29)</f>
        <v>2950.8</v>
      </c>
      <c r="C20" s="39">
        <f>SUM(C21:C29)</f>
        <v>2950.8</v>
      </c>
      <c r="D20" s="40">
        <f aca="true" t="shared" si="1" ref="D20:D29">C20/B20*100</f>
        <v>100</v>
      </c>
    </row>
    <row r="21" spans="1:4" ht="51.75" customHeight="1">
      <c r="A21" s="50" t="s">
        <v>54</v>
      </c>
      <c r="B21" s="42">
        <v>1499.9</v>
      </c>
      <c r="C21" s="42">
        <f>B21</f>
        <v>1499.9</v>
      </c>
      <c r="D21" s="42">
        <f t="shared" si="1"/>
        <v>100</v>
      </c>
    </row>
    <row r="22" spans="1:4" ht="51.75" customHeight="1">
      <c r="A22" s="50" t="s">
        <v>55</v>
      </c>
      <c r="B22" s="42">
        <v>418.2</v>
      </c>
      <c r="C22" s="42">
        <f>B22</f>
        <v>418.2</v>
      </c>
      <c r="D22" s="42">
        <f t="shared" si="1"/>
        <v>100</v>
      </c>
    </row>
    <row r="23" spans="1:4" ht="65.25" customHeight="1">
      <c r="A23" s="50" t="s">
        <v>56</v>
      </c>
      <c r="B23" s="42">
        <v>87</v>
      </c>
      <c r="C23" s="43">
        <v>87</v>
      </c>
      <c r="D23" s="42">
        <f t="shared" si="1"/>
        <v>100</v>
      </c>
    </row>
    <row r="24" spans="1:4" ht="50.25" customHeight="1">
      <c r="A24" s="50" t="s">
        <v>57</v>
      </c>
      <c r="B24" s="42">
        <v>5.2</v>
      </c>
      <c r="C24" s="42">
        <v>5.2</v>
      </c>
      <c r="D24" s="42">
        <f t="shared" si="1"/>
        <v>100</v>
      </c>
    </row>
    <row r="25" spans="1:4" ht="50.25" customHeight="1">
      <c r="A25" s="50" t="s">
        <v>58</v>
      </c>
      <c r="B25" s="42">
        <v>186.4</v>
      </c>
      <c r="C25" s="42">
        <f>B25</f>
        <v>186.4</v>
      </c>
      <c r="D25" s="42">
        <f t="shared" si="1"/>
        <v>100</v>
      </c>
    </row>
    <row r="26" spans="1:4" ht="64.5" customHeight="1">
      <c r="A26" s="67" t="s">
        <v>84</v>
      </c>
      <c r="B26" s="35">
        <v>417.9</v>
      </c>
      <c r="C26" s="35">
        <v>417.9</v>
      </c>
      <c r="D26" s="64">
        <f>C26/B26*100</f>
        <v>100</v>
      </c>
    </row>
    <row r="27" spans="1:4" ht="51.75" customHeight="1">
      <c r="A27" s="50" t="s">
        <v>72</v>
      </c>
      <c r="B27" s="42">
        <v>93.6</v>
      </c>
      <c r="C27" s="42">
        <v>93.6</v>
      </c>
      <c r="D27" s="42">
        <f t="shared" si="1"/>
        <v>100</v>
      </c>
    </row>
    <row r="28" spans="1:4" ht="67.5" customHeight="1">
      <c r="A28" s="50" t="s">
        <v>71</v>
      </c>
      <c r="B28" s="42">
        <v>187.2</v>
      </c>
      <c r="C28" s="42">
        <v>187.2</v>
      </c>
      <c r="D28" s="41">
        <f t="shared" si="1"/>
        <v>100</v>
      </c>
    </row>
    <row r="29" spans="1:4" ht="36" customHeight="1">
      <c r="A29" s="71" t="s">
        <v>94</v>
      </c>
      <c r="B29" s="42">
        <v>55.4</v>
      </c>
      <c r="C29" s="42">
        <v>55.4</v>
      </c>
      <c r="D29" s="41">
        <f t="shared" si="1"/>
        <v>100</v>
      </c>
    </row>
    <row r="30" spans="1:4" ht="15.75">
      <c r="A30" s="17" t="s">
        <v>5</v>
      </c>
      <c r="B30" s="39">
        <f>B10+B20+0.1</f>
        <v>7808.174500000001</v>
      </c>
      <c r="C30" s="39">
        <f>C10+C20</f>
        <v>8200.874500000002</v>
      </c>
      <c r="D30" s="40">
        <f>C30/B30*100</f>
        <v>105.02934456703036</v>
      </c>
    </row>
    <row r="31" spans="1:4" ht="23.25" customHeight="1">
      <c r="A31" s="14" t="s">
        <v>23</v>
      </c>
      <c r="B31" s="42"/>
      <c r="C31" s="42"/>
      <c r="D31" s="40"/>
    </row>
    <row r="32" spans="1:4" ht="23.25" customHeight="1">
      <c r="A32" s="31" t="s">
        <v>6</v>
      </c>
      <c r="B32" s="39">
        <f>SUM(B33:B43)</f>
        <v>3495.1619400000004</v>
      </c>
      <c r="C32" s="39">
        <f>SUM(C33:C43)</f>
        <v>3372.4541799999997</v>
      </c>
      <c r="D32" s="40">
        <f aca="true" t="shared" si="2" ref="D32:D74">C32/B32*100</f>
        <v>96.4892110263709</v>
      </c>
    </row>
    <row r="33" spans="1:4" ht="23.25" customHeight="1">
      <c r="A33" s="32" t="s">
        <v>40</v>
      </c>
      <c r="B33" s="68">
        <f>555314.54/1000</f>
        <v>555.3145400000001</v>
      </c>
      <c r="C33" s="68">
        <f>547760.6/1000</f>
        <v>547.7606</v>
      </c>
      <c r="D33" s="68">
        <f t="shared" si="2"/>
        <v>98.63970066405967</v>
      </c>
    </row>
    <row r="34" spans="1:4" ht="33" customHeight="1">
      <c r="A34" s="32" t="s">
        <v>41</v>
      </c>
      <c r="B34" s="68">
        <f>147145.5/1000</f>
        <v>147.1455</v>
      </c>
      <c r="C34" s="69">
        <f>B34+0.1</f>
        <v>147.2455</v>
      </c>
      <c r="D34" s="68">
        <f>C34/B34*100</f>
        <v>100.06795994440876</v>
      </c>
    </row>
    <row r="35" spans="1:4" ht="23.25" customHeight="1">
      <c r="A35" s="32" t="s">
        <v>42</v>
      </c>
      <c r="B35" s="35">
        <v>1929.2</v>
      </c>
      <c r="C35" s="35">
        <v>1835.6</v>
      </c>
      <c r="D35" s="41">
        <f t="shared" si="2"/>
        <v>95.14824797843666</v>
      </c>
    </row>
    <row r="36" spans="1:4" ht="21.75" customHeight="1">
      <c r="A36" s="32" t="s">
        <v>59</v>
      </c>
      <c r="B36" s="68">
        <f>25752/1000</f>
        <v>25.752</v>
      </c>
      <c r="C36" s="68">
        <f>B36</f>
        <v>25.752</v>
      </c>
      <c r="D36" s="68">
        <f t="shared" si="2"/>
        <v>100</v>
      </c>
    </row>
    <row r="37" spans="1:4" ht="23.25" customHeight="1">
      <c r="A37" s="32" t="s">
        <v>7</v>
      </c>
      <c r="B37" s="35">
        <v>10</v>
      </c>
      <c r="C37" s="52">
        <v>0</v>
      </c>
      <c r="D37" s="41">
        <f t="shared" si="2"/>
        <v>0</v>
      </c>
    </row>
    <row r="38" spans="1:4" ht="52.5" customHeight="1">
      <c r="A38" s="32" t="s">
        <v>77</v>
      </c>
      <c r="B38" s="42">
        <v>15</v>
      </c>
      <c r="C38" s="42">
        <v>15</v>
      </c>
      <c r="D38" s="41">
        <f t="shared" si="2"/>
        <v>100</v>
      </c>
    </row>
    <row r="39" spans="1:4" ht="37.5" customHeight="1">
      <c r="A39" s="32" t="s">
        <v>60</v>
      </c>
      <c r="B39" s="47">
        <f>4980/1000</f>
        <v>4.98</v>
      </c>
      <c r="C39" s="47">
        <f>4980/1000</f>
        <v>4.98</v>
      </c>
      <c r="D39" s="47">
        <f t="shared" si="2"/>
        <v>100</v>
      </c>
    </row>
    <row r="40" spans="1:4" ht="26.25" customHeight="1">
      <c r="A40" s="32" t="s">
        <v>43</v>
      </c>
      <c r="B40" s="68">
        <f>46448.4/1000</f>
        <v>46.4484</v>
      </c>
      <c r="C40" s="68">
        <f>46194.58/1000</f>
        <v>46.19458</v>
      </c>
      <c r="D40" s="68">
        <f t="shared" si="2"/>
        <v>99.45354414791468</v>
      </c>
    </row>
    <row r="41" spans="1:4" ht="23.25" customHeight="1">
      <c r="A41" s="32" t="s">
        <v>61</v>
      </c>
      <c r="B41" s="42">
        <v>755.5</v>
      </c>
      <c r="C41" s="42">
        <v>744.1</v>
      </c>
      <c r="D41" s="41">
        <f t="shared" si="2"/>
        <v>98.4910655195235</v>
      </c>
    </row>
    <row r="42" spans="1:4" ht="31.5" customHeight="1">
      <c r="A42" s="54" t="s">
        <v>62</v>
      </c>
      <c r="B42" s="42">
        <f>C42</f>
        <v>0.8215</v>
      </c>
      <c r="C42" s="42">
        <f>821.5/1000</f>
        <v>0.8215</v>
      </c>
      <c r="D42" s="41">
        <f t="shared" si="2"/>
        <v>100</v>
      </c>
    </row>
    <row r="43" spans="1:4" ht="33.75" customHeight="1">
      <c r="A43" s="32" t="s">
        <v>48</v>
      </c>
      <c r="B43" s="47">
        <f>5000/1000</f>
        <v>5</v>
      </c>
      <c r="C43" s="47">
        <f>5000/1000</f>
        <v>5</v>
      </c>
      <c r="D43" s="41">
        <f t="shared" si="2"/>
        <v>100</v>
      </c>
    </row>
    <row r="44" spans="1:4" ht="23.25" customHeight="1">
      <c r="A44" s="31" t="s">
        <v>8</v>
      </c>
      <c r="B44" s="39">
        <f>B45</f>
        <v>95.7</v>
      </c>
      <c r="C44" s="39">
        <f>C45</f>
        <v>95.7</v>
      </c>
      <c r="D44" s="40">
        <f t="shared" si="2"/>
        <v>100</v>
      </c>
    </row>
    <row r="45" spans="1:4" ht="23.25" customHeight="1">
      <c r="A45" s="32" t="s">
        <v>37</v>
      </c>
      <c r="B45" s="53">
        <f>23925/1000*4</f>
        <v>95.7</v>
      </c>
      <c r="C45" s="53">
        <f>B44</f>
        <v>95.7</v>
      </c>
      <c r="D45" s="41">
        <f t="shared" si="2"/>
        <v>100</v>
      </c>
    </row>
    <row r="46" spans="1:4" ht="23.25" customHeight="1">
      <c r="A46" s="33" t="s">
        <v>39</v>
      </c>
      <c r="B46" s="39">
        <f>SUM(B47:B50)</f>
        <v>1263.17</v>
      </c>
      <c r="C46" s="39">
        <f>SUM(C47:C50)</f>
        <v>1224.30355</v>
      </c>
      <c r="D46" s="40">
        <f t="shared" si="2"/>
        <v>96.92310219527063</v>
      </c>
    </row>
    <row r="47" spans="1:4" ht="48.75" customHeight="1">
      <c r="A47" s="34" t="s">
        <v>51</v>
      </c>
      <c r="B47" s="42">
        <v>1000</v>
      </c>
      <c r="C47" s="42">
        <v>1000</v>
      </c>
      <c r="D47" s="41">
        <f t="shared" si="2"/>
        <v>100</v>
      </c>
    </row>
    <row r="48" spans="1:4" ht="39" customHeight="1">
      <c r="A48" s="32" t="s">
        <v>63</v>
      </c>
      <c r="B48" s="43">
        <v>51.7</v>
      </c>
      <c r="C48" s="43">
        <v>51.7</v>
      </c>
      <c r="D48" s="41">
        <f t="shared" si="2"/>
        <v>100</v>
      </c>
    </row>
    <row r="49" spans="1:4" ht="72.75" customHeight="1">
      <c r="A49" s="32" t="s">
        <v>81</v>
      </c>
      <c r="B49" s="47">
        <f>118400/1000</f>
        <v>118.4</v>
      </c>
      <c r="C49" s="47">
        <f>79533.55/1000</f>
        <v>79.53355</v>
      </c>
      <c r="D49" s="41">
        <f t="shared" si="2"/>
        <v>67.17360641891892</v>
      </c>
    </row>
    <row r="50" spans="1:4" ht="52.5" customHeight="1">
      <c r="A50" s="48" t="s">
        <v>64</v>
      </c>
      <c r="B50" s="35">
        <f>93070/1000</f>
        <v>93.07</v>
      </c>
      <c r="C50" s="35">
        <f>93070/1000</f>
        <v>93.07</v>
      </c>
      <c r="D50" s="41">
        <f t="shared" si="2"/>
        <v>100</v>
      </c>
    </row>
    <row r="51" spans="1:4" ht="23.25" customHeight="1">
      <c r="A51" s="33" t="s">
        <v>9</v>
      </c>
      <c r="B51" s="39">
        <f>SUM(B52:B58)+0.1</f>
        <v>374.124</v>
      </c>
      <c r="C51" s="39">
        <f>SUM(C52:C58)+0.1</f>
        <v>355.68502</v>
      </c>
      <c r="D51" s="40">
        <f t="shared" si="2"/>
        <v>95.07142551667361</v>
      </c>
    </row>
    <row r="52" spans="1:4" ht="63.75" customHeight="1">
      <c r="A52" s="34" t="s">
        <v>85</v>
      </c>
      <c r="B52" s="47">
        <f>5630.94/1000+0.1</f>
        <v>5.7309399999999995</v>
      </c>
      <c r="C52" s="47">
        <v>0</v>
      </c>
      <c r="D52" s="41">
        <f>C52/B52</f>
        <v>0</v>
      </c>
    </row>
    <row r="53" spans="1:4" ht="40.5" customHeight="1">
      <c r="A53" s="34" t="s">
        <v>86</v>
      </c>
      <c r="B53" s="68">
        <f>83350/1000-0.1</f>
        <v>83.25</v>
      </c>
      <c r="C53" s="68">
        <f>83350/1000-0.1</f>
        <v>83.25</v>
      </c>
      <c r="D53" s="68">
        <f>C53/B53*100</f>
        <v>100</v>
      </c>
    </row>
    <row r="54" spans="1:4" ht="35.25" customHeight="1">
      <c r="A54" s="34" t="s">
        <v>73</v>
      </c>
      <c r="B54" s="68">
        <f>5689.35/1000</f>
        <v>5.68935</v>
      </c>
      <c r="C54" s="68">
        <v>0</v>
      </c>
      <c r="D54" s="68">
        <v>0</v>
      </c>
    </row>
    <row r="55" spans="1:4" ht="35.25" customHeight="1">
      <c r="A55" s="34" t="s">
        <v>78</v>
      </c>
      <c r="B55" s="42">
        <v>31.7</v>
      </c>
      <c r="C55" s="42">
        <v>31.7</v>
      </c>
      <c r="D55" s="41">
        <v>0</v>
      </c>
    </row>
    <row r="56" spans="1:4" ht="23.25" customHeight="1">
      <c r="A56" s="34" t="s">
        <v>44</v>
      </c>
      <c r="B56" s="68">
        <f>173300/1000</f>
        <v>173.3</v>
      </c>
      <c r="C56" s="68">
        <f>166503.31/1000</f>
        <v>166.50331</v>
      </c>
      <c r="D56" s="41">
        <f t="shared" si="2"/>
        <v>96.07807847663011</v>
      </c>
    </row>
    <row r="57" spans="1:4" ht="23.25" customHeight="1">
      <c r="A57" s="32" t="s">
        <v>45</v>
      </c>
      <c r="B57" s="68">
        <f>22773.71/1000</f>
        <v>22.773709999999998</v>
      </c>
      <c r="C57" s="68">
        <f>22773.71/1000</f>
        <v>22.773709999999998</v>
      </c>
      <c r="D57" s="41">
        <f t="shared" si="2"/>
        <v>100</v>
      </c>
    </row>
    <row r="58" spans="1:4" ht="23.25" customHeight="1">
      <c r="A58" s="32" t="s">
        <v>49</v>
      </c>
      <c r="B58" s="68">
        <f>12895/1000*4</f>
        <v>51.58</v>
      </c>
      <c r="C58" s="68">
        <f>51458/1000-0.1</f>
        <v>51.358</v>
      </c>
      <c r="D58" s="41">
        <f t="shared" si="2"/>
        <v>99.5696006203955</v>
      </c>
    </row>
    <row r="59" spans="1:4" ht="23.25" customHeight="1">
      <c r="A59" s="33" t="s">
        <v>10</v>
      </c>
      <c r="B59" s="39">
        <f>SUM(B60:B64)+0.1</f>
        <v>254.20399999999998</v>
      </c>
      <c r="C59" s="39">
        <f>SUM(C60:C64)+0.1</f>
        <v>254.20399999999998</v>
      </c>
      <c r="D59" s="40">
        <f t="shared" si="2"/>
        <v>100</v>
      </c>
    </row>
    <row r="60" spans="1:4" ht="33.75" customHeight="1">
      <c r="A60" s="34" t="s">
        <v>65</v>
      </c>
      <c r="B60" s="47">
        <f>6370/1000</f>
        <v>6.37</v>
      </c>
      <c r="C60" s="47">
        <f>6370/1000</f>
        <v>6.37</v>
      </c>
      <c r="D60" s="41">
        <f>C60/B60*100</f>
        <v>100</v>
      </c>
    </row>
    <row r="61" spans="1:4" ht="66.75" customHeight="1">
      <c r="A61" s="55" t="s">
        <v>66</v>
      </c>
      <c r="B61" s="35">
        <v>144.7</v>
      </c>
      <c r="C61" s="35">
        <v>144.7</v>
      </c>
      <c r="D61" s="41">
        <v>0</v>
      </c>
    </row>
    <row r="62" spans="1:4" ht="33.75" customHeight="1">
      <c r="A62" s="34" t="s">
        <v>65</v>
      </c>
      <c r="B62" s="47">
        <f>1330/1000</f>
        <v>1.33</v>
      </c>
      <c r="C62" s="47">
        <f>1330/1000</f>
        <v>1.33</v>
      </c>
      <c r="D62" s="41">
        <f>C62/B62*100</f>
        <v>100</v>
      </c>
    </row>
    <row r="63" spans="1:4" ht="48.75" customHeight="1">
      <c r="A63" s="55" t="s">
        <v>67</v>
      </c>
      <c r="B63" s="35">
        <v>54.3</v>
      </c>
      <c r="C63" s="35">
        <v>54.3</v>
      </c>
      <c r="D63" s="41">
        <f t="shared" si="2"/>
        <v>100</v>
      </c>
    </row>
    <row r="64" spans="1:4" ht="23.25" customHeight="1">
      <c r="A64" s="66" t="s">
        <v>79</v>
      </c>
      <c r="B64" s="65">
        <f>47404/1000</f>
        <v>47.404</v>
      </c>
      <c r="C64" s="65">
        <f>47404/1000</f>
        <v>47.404</v>
      </c>
      <c r="D64" s="41">
        <f t="shared" si="2"/>
        <v>100</v>
      </c>
    </row>
    <row r="65" spans="1:4" ht="23.25" customHeight="1">
      <c r="A65" s="33" t="s">
        <v>46</v>
      </c>
      <c r="B65" s="39">
        <f>SUM(B66:B70)+0.1</f>
        <v>2811.7828500000005</v>
      </c>
      <c r="C65" s="39">
        <f>SUM(C66:C69)</f>
        <v>2811.78285</v>
      </c>
      <c r="D65" s="40">
        <f t="shared" si="2"/>
        <v>99.99999999999999</v>
      </c>
    </row>
    <row r="66" spans="1:4" ht="32.25" customHeight="1">
      <c r="A66" s="34" t="s">
        <v>74</v>
      </c>
      <c r="B66" s="35">
        <f>(2*58703.83+645)/1000</f>
        <v>118.05266</v>
      </c>
      <c r="C66" s="35">
        <f>(2*58703.83+645)/1000</f>
        <v>118.05266</v>
      </c>
      <c r="D66" s="41">
        <f>C66/B66*100</f>
        <v>100</v>
      </c>
    </row>
    <row r="67" spans="1:4" ht="33.75" customHeight="1">
      <c r="A67" s="34" t="s">
        <v>68</v>
      </c>
      <c r="B67" s="47">
        <f>334176.47/1000</f>
        <v>334.17647</v>
      </c>
      <c r="C67" s="47">
        <f>334176.47/1000</f>
        <v>334.17647</v>
      </c>
      <c r="D67" s="41">
        <f t="shared" si="2"/>
        <v>100</v>
      </c>
    </row>
    <row r="68" spans="1:4" ht="49.5" customHeight="1">
      <c r="A68" s="32" t="s">
        <v>69</v>
      </c>
      <c r="B68" s="47">
        <f>2302053.72/1000-0.1</f>
        <v>2301.9537200000004</v>
      </c>
      <c r="C68" s="47">
        <f>2309842.33/1000</f>
        <v>2309.84233</v>
      </c>
      <c r="D68" s="41">
        <f t="shared" si="2"/>
        <v>100.34269194603962</v>
      </c>
    </row>
    <row r="69" spans="1:4" ht="66" customHeight="1">
      <c r="A69" s="34" t="s">
        <v>70</v>
      </c>
      <c r="B69" s="47">
        <f>54500/1000</f>
        <v>54.5</v>
      </c>
      <c r="C69" s="47">
        <f>49711.39/1000</f>
        <v>49.71139</v>
      </c>
      <c r="D69" s="41">
        <f t="shared" si="2"/>
        <v>91.21355963302753</v>
      </c>
    </row>
    <row r="70" spans="1:4" ht="85.5" customHeight="1">
      <c r="A70" s="70" t="s">
        <v>87</v>
      </c>
      <c r="B70" s="47">
        <v>3</v>
      </c>
      <c r="C70" s="47">
        <v>0</v>
      </c>
      <c r="D70" s="41">
        <f t="shared" si="2"/>
        <v>0</v>
      </c>
    </row>
    <row r="71" spans="1:4" ht="20.25" customHeight="1">
      <c r="A71" s="57" t="s">
        <v>75</v>
      </c>
      <c r="B71" s="60" t="s">
        <v>80</v>
      </c>
      <c r="C71" s="60" t="s">
        <v>80</v>
      </c>
      <c r="D71" s="58">
        <f>C71/B71*100</f>
        <v>100</v>
      </c>
    </row>
    <row r="72" spans="1:4" ht="20.25" customHeight="1">
      <c r="A72" s="55" t="s">
        <v>76</v>
      </c>
      <c r="B72" s="53" t="str">
        <f>B71</f>
        <v>25.6</v>
      </c>
      <c r="C72" s="53" t="str">
        <f>C71</f>
        <v>25.6</v>
      </c>
      <c r="D72" s="59">
        <f>D71</f>
        <v>100</v>
      </c>
    </row>
    <row r="73" spans="1:4" ht="23.25" customHeight="1">
      <c r="A73" s="33" t="s">
        <v>50</v>
      </c>
      <c r="B73" s="39">
        <f>B74</f>
        <v>400</v>
      </c>
      <c r="C73" s="39">
        <f>C74</f>
        <v>400</v>
      </c>
      <c r="D73" s="40">
        <f t="shared" si="2"/>
        <v>100</v>
      </c>
    </row>
    <row r="74" spans="1:4" ht="51.75" customHeight="1">
      <c r="A74" s="49" t="s">
        <v>52</v>
      </c>
      <c r="B74" s="42">
        <v>400</v>
      </c>
      <c r="C74" s="42">
        <v>400</v>
      </c>
      <c r="D74" s="41">
        <f t="shared" si="2"/>
        <v>100</v>
      </c>
    </row>
    <row r="75" spans="1:4" ht="22.5" customHeight="1">
      <c r="A75" s="22" t="s">
        <v>11</v>
      </c>
      <c r="B75" s="39">
        <f>B32+B44+B46+B51+B59+B65+B71+B73</f>
        <v>52335.14279</v>
      </c>
      <c r="C75" s="39">
        <f>C32+C44+C46+C51+C59+C65+C71+C73+0.1</f>
        <v>52155.2296</v>
      </c>
      <c r="D75" s="40">
        <f>C75/B75*100</f>
        <v>99.65622872049491</v>
      </c>
    </row>
    <row r="76" spans="1:4" ht="33" customHeight="1">
      <c r="A76" s="21" t="s">
        <v>33</v>
      </c>
      <c r="B76" s="44">
        <f>B30-B75</f>
        <v>-44526.96829</v>
      </c>
      <c r="C76" s="44">
        <f>C30-C75</f>
        <v>-43954.3551</v>
      </c>
      <c r="D76" s="40"/>
    </row>
    <row r="77" spans="1:4" ht="31.5">
      <c r="A77" s="21" t="s">
        <v>12</v>
      </c>
      <c r="B77" s="44">
        <f>-B76</f>
        <v>44526.96829</v>
      </c>
      <c r="C77" s="44">
        <f>-C76</f>
        <v>43954.3551</v>
      </c>
      <c r="D77" s="40"/>
    </row>
    <row r="78" spans="1:4" ht="31.5">
      <c r="A78" s="21" t="s">
        <v>13</v>
      </c>
      <c r="B78" s="44">
        <f>B77</f>
        <v>44526.96829</v>
      </c>
      <c r="C78" s="44">
        <f>C77</f>
        <v>43954.3551</v>
      </c>
      <c r="D78" s="40"/>
    </row>
    <row r="79" spans="1:4" ht="15.75">
      <c r="A79" s="19" t="s">
        <v>35</v>
      </c>
      <c r="B79" s="42">
        <f>-B30</f>
        <v>-7808.174500000001</v>
      </c>
      <c r="C79" s="42">
        <f>-C30</f>
        <v>-8200.874500000002</v>
      </c>
      <c r="D79" s="41"/>
    </row>
    <row r="80" spans="1:4" ht="16.5" thickBot="1">
      <c r="A80" s="29" t="s">
        <v>36</v>
      </c>
      <c r="B80" s="45">
        <f>B75</f>
        <v>52335.14279</v>
      </c>
      <c r="C80" s="45">
        <f>C75</f>
        <v>52155.2296</v>
      </c>
      <c r="D80" s="46"/>
    </row>
    <row r="81" spans="1:4" ht="23.25" customHeight="1">
      <c r="A81" s="72" t="s">
        <v>24</v>
      </c>
      <c r="B81" s="73"/>
      <c r="C81" s="73"/>
      <c r="D81" s="74"/>
    </row>
    <row r="82" spans="1:5" ht="15.75">
      <c r="A82" s="18" t="s">
        <v>14</v>
      </c>
      <c r="B82" s="28">
        <f>4012271.92/1000</f>
        <v>4012.27192</v>
      </c>
      <c r="C82" s="26">
        <f>3958240.62/1000</f>
        <v>3958.24062</v>
      </c>
      <c r="D82" s="27">
        <f aca="true" t="shared" si="3" ref="D82:D87">C82/B82*100</f>
        <v>98.65334899834008</v>
      </c>
      <c r="E82" s="5"/>
    </row>
    <row r="83" spans="1:4" ht="15.75">
      <c r="A83" s="18" t="s">
        <v>15</v>
      </c>
      <c r="B83" s="15">
        <v>0</v>
      </c>
      <c r="C83" s="15">
        <v>0</v>
      </c>
      <c r="D83" s="16"/>
    </row>
    <row r="84" spans="1:5" ht="15.75">
      <c r="A84" s="18" t="s">
        <v>38</v>
      </c>
      <c r="B84" s="28">
        <f>1201344/1000</f>
        <v>1201.344</v>
      </c>
      <c r="C84" s="15">
        <f>1185323.73/1000</f>
        <v>1185.32373</v>
      </c>
      <c r="D84" s="16">
        <f t="shared" si="3"/>
        <v>98.66647105242129</v>
      </c>
      <c r="E84" s="5"/>
    </row>
    <row r="85" spans="1:4" ht="15.75">
      <c r="A85" s="18" t="s">
        <v>16</v>
      </c>
      <c r="B85" s="28">
        <f>1014106/1000</f>
        <v>1014.106</v>
      </c>
      <c r="C85" s="15">
        <f>970170.96/1000</f>
        <v>970.1709599999999</v>
      </c>
      <c r="D85" s="16">
        <f t="shared" si="3"/>
        <v>95.66760871151536</v>
      </c>
    </row>
    <row r="86" spans="1:4" ht="15.75">
      <c r="A86" s="18" t="s">
        <v>17</v>
      </c>
      <c r="B86" s="28">
        <f>428678.78/1000</f>
        <v>428.67878</v>
      </c>
      <c r="C86" s="15">
        <f>428678.78/1000</f>
        <v>428.67878</v>
      </c>
      <c r="D86" s="16">
        <f t="shared" si="3"/>
        <v>100</v>
      </c>
    </row>
    <row r="87" spans="1:4" ht="16.5" thickBot="1">
      <c r="A87" s="23" t="s">
        <v>18</v>
      </c>
      <c r="B87" s="30">
        <f>262289.22/1000</f>
        <v>262.28922</v>
      </c>
      <c r="C87" s="24">
        <f>244646.58/1000</f>
        <v>244.64658</v>
      </c>
      <c r="D87" s="25">
        <f t="shared" si="3"/>
        <v>93.27359317321543</v>
      </c>
    </row>
    <row r="88" spans="1:4" ht="12.75">
      <c r="A88" s="1"/>
      <c r="B88" s="2"/>
      <c r="C88" s="2"/>
      <c r="D88" s="2"/>
    </row>
    <row r="89" spans="1:4" ht="12.75">
      <c r="A89" s="1"/>
      <c r="B89" s="2"/>
      <c r="C89" s="2"/>
      <c r="D89" s="2"/>
    </row>
    <row r="90" spans="1:4" ht="12.75">
      <c r="A90" s="1"/>
      <c r="B90" s="2"/>
      <c r="C90" s="2"/>
      <c r="D90" s="2"/>
    </row>
    <row r="91" spans="1:4" ht="12.75">
      <c r="A91" s="1"/>
      <c r="B91" s="2"/>
      <c r="C91" s="2"/>
      <c r="D91" s="2"/>
    </row>
    <row r="92" spans="1:4" ht="12.75">
      <c r="A92" s="1"/>
      <c r="B92" s="2"/>
      <c r="C92" s="2"/>
      <c r="D92" s="2"/>
    </row>
    <row r="93" spans="1:4" ht="12.75">
      <c r="A93" s="1"/>
      <c r="B93" s="2"/>
      <c r="C93" s="2"/>
      <c r="D93" s="2"/>
    </row>
    <row r="94" spans="1:4" ht="12.75">
      <c r="A94" s="1"/>
      <c r="B94" s="2"/>
      <c r="C94" s="2"/>
      <c r="D94" s="2"/>
    </row>
    <row r="95" spans="1:4" ht="12.75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8.75" customHeight="1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8.75" customHeight="1">
      <c r="A99" s="1"/>
      <c r="B99" s="2"/>
      <c r="C99" s="2"/>
      <c r="D99" s="2"/>
    </row>
    <row r="100" spans="1:4" ht="12.75">
      <c r="A100" s="1"/>
      <c r="B100" s="2"/>
      <c r="C100" s="2"/>
      <c r="D100" s="2"/>
    </row>
    <row r="101" spans="1:4" ht="12.75">
      <c r="A101" s="1"/>
      <c r="B101" s="2"/>
      <c r="C101" s="2"/>
      <c r="D101" s="2"/>
    </row>
    <row r="102" spans="1:4" ht="12.75">
      <c r="A102" s="1"/>
      <c r="B102" s="2"/>
      <c r="C102" s="2"/>
      <c r="D102" s="2"/>
    </row>
    <row r="103" spans="1:4" ht="12.75">
      <c r="A103" s="1"/>
      <c r="B103" s="2"/>
      <c r="C103" s="2"/>
      <c r="D103" s="2"/>
    </row>
    <row r="104" spans="1:4" ht="12.75">
      <c r="A104" s="1"/>
      <c r="B104" s="2"/>
      <c r="C104" s="2"/>
      <c r="D104" s="2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</sheetData>
  <sheetProtection/>
  <mergeCells count="5">
    <mergeCell ref="A81:D81"/>
    <mergeCell ref="A1:D1"/>
    <mergeCell ref="A3:D3"/>
    <mergeCell ref="A4:D4"/>
    <mergeCell ref="A2:D2"/>
  </mergeCells>
  <printOptions/>
  <pageMargins left="0.7874015748031497" right="0.2755905511811024" top="0.3937007874015748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8" sqref="B8:B9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75" t="s">
        <v>26</v>
      </c>
      <c r="B1" s="75"/>
      <c r="C1" s="75"/>
    </row>
    <row r="2" spans="1:3" ht="18.75">
      <c r="A2" s="75" t="s">
        <v>27</v>
      </c>
      <c r="B2" s="75"/>
      <c r="C2" s="75"/>
    </row>
    <row r="3" spans="1:3" ht="18.75">
      <c r="A3" s="75" t="s">
        <v>96</v>
      </c>
      <c r="B3" s="75"/>
      <c r="C3" s="75"/>
    </row>
    <row r="4" ht="18.75">
      <c r="A4" s="4"/>
    </row>
    <row r="5" spans="1:3" ht="31.5">
      <c r="A5" s="61" t="s">
        <v>25</v>
      </c>
      <c r="B5" s="61" t="s">
        <v>29</v>
      </c>
      <c r="C5" s="61" t="s">
        <v>28</v>
      </c>
    </row>
    <row r="6" spans="1:3" ht="15.75">
      <c r="A6" s="62">
        <v>1</v>
      </c>
      <c r="B6" s="62">
        <v>2</v>
      </c>
      <c r="C6" s="62">
        <v>3</v>
      </c>
    </row>
    <row r="7" spans="1:3" ht="31.5" customHeight="1">
      <c r="A7" s="63">
        <v>1</v>
      </c>
      <c r="B7" s="50" t="s">
        <v>82</v>
      </c>
      <c r="C7" s="63">
        <v>6</v>
      </c>
    </row>
    <row r="8" spans="1:3" ht="45.75" customHeight="1">
      <c r="A8" s="76">
        <v>2</v>
      </c>
      <c r="B8" s="77" t="s">
        <v>31</v>
      </c>
      <c r="C8" s="56">
        <f>1526.2</f>
        <v>1526.2</v>
      </c>
    </row>
    <row r="9" spans="1:3" ht="15.75" hidden="1">
      <c r="A9" s="76"/>
      <c r="B9" s="77"/>
      <c r="C9" s="62">
        <v>794.2</v>
      </c>
    </row>
    <row r="10" spans="1:3" ht="65.25" customHeight="1">
      <c r="A10" s="76">
        <v>3</v>
      </c>
      <c r="B10" s="50" t="s">
        <v>30</v>
      </c>
      <c r="C10" s="63">
        <v>21</v>
      </c>
    </row>
    <row r="11" spans="1:3" ht="18.75" customHeight="1" hidden="1">
      <c r="A11" s="76"/>
      <c r="B11" s="50"/>
      <c r="C11" s="62">
        <v>23</v>
      </c>
    </row>
    <row r="12" spans="1:3" ht="65.25" customHeight="1">
      <c r="A12" s="63">
        <v>4</v>
      </c>
      <c r="B12" s="50" t="s">
        <v>32</v>
      </c>
      <c r="C12" s="56">
        <v>2432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2014-03-12T08:00:59Z</cp:lastPrinted>
  <dcterms:created xsi:type="dcterms:W3CDTF">2009-10-26T03:31:31Z</dcterms:created>
  <dcterms:modified xsi:type="dcterms:W3CDTF">2019-06-18T08:08:37Z</dcterms:modified>
  <cp:category/>
  <cp:version/>
  <cp:contentType/>
  <cp:contentStatus/>
</cp:coreProperties>
</file>