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195" windowHeight="969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<sst xmlns="http://schemas.openxmlformats.org/spreadsheetml/2006/main" count="84" uniqueCount="84">
  <si>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</si>
  <si>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</si>
  <si>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</si>
  <si>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</si>
  <si>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</si>
  <si>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</si>
  <si>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</si>
  <si>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</si>
  <si>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</si>
  <si>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</si>
  <si>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</si>
  <si>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</si>
  <si>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</si>
  <si>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</si>
  <si>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</si>
  <si>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</si>
  <si>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</si>
  <si>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</si>
  <si>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</si>
  <si>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</si>
  <si>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</si>
  <si>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</si>
  <si>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</si>
  <si>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</si>
  <si>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</si>
  <si>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</si>
  <si>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</si>
  <si>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</si>
  <si>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</si>
  <si>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</si>
  <si>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</si>
  <si>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</si>
  <si>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</si>
  <si>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</si>
  <si>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</si>
  <si>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</si>
  <si>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</si>
  <si>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</si>
  <si>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>Доходы, получаемые в виде арендной платы за земельные участки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</si>
  <si>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</si>
  <si>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</si>
  <si>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</si>
  <si>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</si>
  <si>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</si>
  <si>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</si>
  <si>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</si>
  <si>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</si>
  <si>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МБТ в области градостроительной деятельности</t>
  </si>
  <si>
    <t>МБТ по электро-,тепло-, газо- и водоснабжению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</si>
  <si>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</si>
  <si>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</si>
  <si>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</si>
  <si>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</si>
  <si>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</si>
  <si>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</si>
  <si>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</si>
  <si>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поселений на выполнение переданных полномочий субъектов Российской Федерации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</si>
  <si>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</si>
  <si>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</si>
  <si>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</si>
  <si>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</si>
  <si>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</si>
  <si>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</si>
  <si>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</si>
  <si>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Общее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</si>
  <si>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библиотек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</si>
  <si>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</si>
  <si>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</si>
  <si>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</si>
  <si>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</si>
  <si>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</si>
  <si>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</si>
  <si>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 xml:space="preserve"> за 1 квартал  2015 года</t>
  </si>
  <si>
    <t>План, с учетом изменений     на 12.03.2015г.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</si>
  <si>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</si>
  <si>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</si>
  <si>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</si>
  <si>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Прочие безвозмездные поступления в бюджеты поселений от бюджетов муниципальных районов</t>
  </si>
  <si>
    <t xml:space="preserve">Софинансирование по содержанию автомобильных дорог общего пользования местного значения городских округов, городских и сельских поселений </t>
  </si>
  <si>
    <t>Расходы на капитальный ремонт общего имущества в многоквартирных домах и жилых помещениях муниципального жилищного фонда</t>
  </si>
  <si>
    <t xml:space="preserve">Модернизация и капитальный ремонт объектов коммунальной инфраструктуры за счет местного бюджета </t>
  </si>
  <si>
    <t>Расходы на организацию уличного освещения</t>
  </si>
  <si>
    <t>по Анцирскому  сельсовету по состоянию на   01.04.2015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</si>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</sst>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  <xf numFmtId="176" fontId="1" fillId="0" borderId="19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177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176" fontId="1" fillId="0" borderId="22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7" fontId="1" fillId="0" borderId="10" xfId="0" applyNumberFormat="1" applyFont="1" applyBorder="1" applyAlignment="1">
      <alignment vertical="top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justify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 applyProtection="1">
      <alignment horizontal="right" vertical="center" wrapText="1"/>
      <protection/>
    </xf>
    <xf numFmtId="177" fontId="43" fillId="0" borderId="10" xfId="0" applyNumberFormat="1" applyFont="1" applyBorder="1" applyAlignment="1">
      <alignment horizontal="right" vertical="top" wrapText="1"/>
    </xf>
    <xf numFmtId="177" fontId="43" fillId="0" borderId="1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left" vertical="center" wrapText="1" indent="5"/>
    </xf>
    <xf numFmtId="176" fontId="1" fillId="0" borderId="14" xfId="0" applyNumberFormat="1" applyFont="1" applyBorder="1" applyAlignment="1">
      <alignment horizontal="left" vertical="center" wrapText="1" indent="5"/>
    </xf>
    <xf numFmtId="176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7" t="s">
        <v>23</v>
      </c>
      <c r="B1" s="67"/>
      <c r="C1" s="67"/>
      <c r="D1" s="67"/>
    </row>
    <row r="2" spans="1:4" ht="18.75">
      <c r="A2" s="67" t="s">
        <v>50</v>
      </c>
      <c r="B2" s="67"/>
      <c r="C2" s="67"/>
      <c r="D2" s="67"/>
    </row>
    <row r="3" spans="1:4" ht="18.75">
      <c r="A3" s="67" t="s">
        <v>83</v>
      </c>
      <c r="B3" s="67"/>
      <c r="C3" s="67"/>
      <c r="D3" s="67"/>
    </row>
    <row r="4" spans="1:4" ht="18.75">
      <c r="A4" s="67" t="s">
        <v>72</v>
      </c>
      <c r="B4" s="67"/>
      <c r="C4" s="67"/>
      <c r="D4" s="67"/>
    </row>
    <row r="5" spans="1:4" ht="14.25" customHeight="1">
      <c r="A5" s="6"/>
      <c r="B5" s="4"/>
      <c r="C5" s="4"/>
      <c r="D5" s="4"/>
    </row>
    <row r="6" spans="1:4" ht="19.5" customHeight="1" thickBot="1">
      <c r="A6" s="70"/>
      <c r="B6" s="70"/>
      <c r="C6" s="70"/>
      <c r="D6" s="70"/>
    </row>
    <row r="7" spans="1:4" ht="86.25" customHeight="1">
      <c r="A7" s="11" t="s">
        <v>24</v>
      </c>
      <c r="B7" s="12" t="s">
        <v>73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55">
        <f>SUM(B11:B19)</f>
        <v>918.382</v>
      </c>
      <c r="C10" s="55">
        <f>SUM(C11:C20)</f>
        <v>789.59259</v>
      </c>
      <c r="D10" s="56">
        <f>C10/B10*100</f>
        <v>85.97648799736929</v>
      </c>
    </row>
    <row r="11" spans="1:4" ht="15.75">
      <c r="A11" s="18" t="s">
        <v>2</v>
      </c>
      <c r="B11" s="51">
        <f>380000/1000</f>
        <v>380</v>
      </c>
      <c r="C11" s="51">
        <v>353.7</v>
      </c>
      <c r="D11" s="51">
        <f>C11/B11*100</f>
        <v>93.07894736842105</v>
      </c>
    </row>
    <row r="12" spans="1:4" ht="47.25">
      <c r="A12" s="48" t="s">
        <v>52</v>
      </c>
      <c r="B12" s="46">
        <v>49.3</v>
      </c>
      <c r="C12" s="46">
        <v>63.3</v>
      </c>
      <c r="D12" s="57">
        <f>C12/B12*100</f>
        <v>128.39756592292088</v>
      </c>
    </row>
    <row r="13" spans="1:4" ht="15.75">
      <c r="A13" s="18" t="s">
        <v>3</v>
      </c>
      <c r="B13" s="46">
        <v>0</v>
      </c>
      <c r="C13" s="46">
        <f>635.5/1000</f>
        <v>0.6355</v>
      </c>
      <c r="D13" s="57"/>
    </row>
    <row r="14" spans="1:4" ht="15.75">
      <c r="A14" s="18" t="s">
        <v>4</v>
      </c>
      <c r="B14" s="51">
        <f>24990/1000</f>
        <v>24.99</v>
      </c>
      <c r="C14" s="51">
        <f>14607.09/1000</f>
        <v>14.60709</v>
      </c>
      <c r="D14" s="57">
        <f aca="true" t="shared" si="0" ref="D14:D19">C14/B14*100</f>
        <v>58.451740696278506</v>
      </c>
    </row>
    <row r="15" spans="1:4" ht="31.5">
      <c r="A15" s="48" t="s">
        <v>74</v>
      </c>
      <c r="B15" s="46">
        <f>188664/1000</f>
        <v>188.664</v>
      </c>
      <c r="C15" s="46">
        <v>188.6</v>
      </c>
      <c r="D15" s="57">
        <f t="shared" si="0"/>
        <v>99.96607725904254</v>
      </c>
    </row>
    <row r="16" spans="1:4" ht="31.5">
      <c r="A16" s="48" t="s">
        <v>75</v>
      </c>
      <c r="B16" s="46">
        <f>166728/1000</f>
        <v>166.728</v>
      </c>
      <c r="C16" s="46">
        <v>166.8</v>
      </c>
      <c r="D16" s="57">
        <f t="shared" si="0"/>
        <v>100.04318410824817</v>
      </c>
    </row>
    <row r="17" spans="1:9" ht="15.75">
      <c r="A17" s="18" t="s">
        <v>5</v>
      </c>
      <c r="B17" s="51">
        <f>3000/1000</f>
        <v>3</v>
      </c>
      <c r="C17" s="51">
        <f>950/1000</f>
        <v>0.95</v>
      </c>
      <c r="D17" s="57">
        <f t="shared" si="0"/>
        <v>31.666666666666664</v>
      </c>
      <c r="G17" s="36"/>
      <c r="H17" s="37"/>
      <c r="I17" s="38"/>
    </row>
    <row r="18" spans="1:4" ht="32.25" customHeight="1">
      <c r="A18" s="19" t="s">
        <v>38</v>
      </c>
      <c r="B18" s="46">
        <v>99.8</v>
      </c>
      <c r="C18" s="46">
        <v>0</v>
      </c>
      <c r="D18" s="57">
        <f t="shared" si="0"/>
        <v>0</v>
      </c>
    </row>
    <row r="19" spans="1:4" ht="48" customHeight="1">
      <c r="A19" s="20" t="s">
        <v>37</v>
      </c>
      <c r="B19" s="51">
        <v>5.9</v>
      </c>
      <c r="C19" s="51">
        <v>0</v>
      </c>
      <c r="D19" s="57">
        <f t="shared" si="0"/>
        <v>0</v>
      </c>
    </row>
    <row r="20" spans="1:4" ht="19.5" customHeight="1">
      <c r="A20" s="48" t="s">
        <v>76</v>
      </c>
      <c r="B20" s="51"/>
      <c r="C20" s="51">
        <v>1</v>
      </c>
      <c r="D20" s="57"/>
    </row>
    <row r="21" spans="1:4" ht="15.75">
      <c r="A21" s="21" t="s">
        <v>6</v>
      </c>
      <c r="B21" s="55">
        <f>SUM(B22:B27)+0.1</f>
        <v>450.20000000000005</v>
      </c>
      <c r="C21" s="55">
        <f>SUM(C22:C27)+0.1</f>
        <v>449.34000000000003</v>
      </c>
      <c r="D21" s="56">
        <f aca="true" t="shared" si="1" ref="D21:D27">C21/B21*100</f>
        <v>99.80897378942691</v>
      </c>
    </row>
    <row r="22" spans="1:4" ht="51.75" customHeight="1">
      <c r="A22" s="48" t="s">
        <v>53</v>
      </c>
      <c r="B22" s="46">
        <f>223100/1000</f>
        <v>223.1</v>
      </c>
      <c r="C22" s="46">
        <f>B22</f>
        <v>223.1</v>
      </c>
      <c r="D22" s="57">
        <f t="shared" si="1"/>
        <v>100</v>
      </c>
    </row>
    <row r="23" spans="1:4" ht="51.75" customHeight="1">
      <c r="A23" s="48" t="s">
        <v>54</v>
      </c>
      <c r="B23" s="46">
        <f>104580/1000-0.1</f>
        <v>104.48</v>
      </c>
      <c r="C23" s="46">
        <f>104580/1000-0.1</f>
        <v>104.48</v>
      </c>
      <c r="D23" s="57">
        <f t="shared" si="1"/>
        <v>100</v>
      </c>
    </row>
    <row r="24" spans="1:4" ht="65.25" customHeight="1">
      <c r="A24" s="48" t="s">
        <v>55</v>
      </c>
      <c r="B24" s="46">
        <f>24690/1000</f>
        <v>24.69</v>
      </c>
      <c r="C24" s="46">
        <f>24690/1000</f>
        <v>24.69</v>
      </c>
      <c r="D24" s="57">
        <f t="shared" si="1"/>
        <v>100</v>
      </c>
    </row>
    <row r="25" spans="1:4" ht="50.25" customHeight="1">
      <c r="A25" s="48" t="s">
        <v>56</v>
      </c>
      <c r="B25" s="46">
        <f>1290/1000</f>
        <v>1.29</v>
      </c>
      <c r="C25" s="46">
        <f>430/1000</f>
        <v>0.43</v>
      </c>
      <c r="D25" s="57">
        <f t="shared" si="1"/>
        <v>33.33333333333333</v>
      </c>
    </row>
    <row r="26" spans="1:4" ht="50.25" customHeight="1">
      <c r="A26" s="48" t="s">
        <v>57</v>
      </c>
      <c r="B26" s="46">
        <f>41180/1000</f>
        <v>41.18</v>
      </c>
      <c r="C26" s="46">
        <f>41180/1000</f>
        <v>41.18</v>
      </c>
      <c r="D26" s="57">
        <f t="shared" si="1"/>
        <v>100</v>
      </c>
    </row>
    <row r="27" spans="1:4" ht="31.5" customHeight="1">
      <c r="A27" s="53" t="s">
        <v>77</v>
      </c>
      <c r="B27" s="61">
        <v>55.36</v>
      </c>
      <c r="C27" s="61">
        <v>55.36</v>
      </c>
      <c r="D27" s="57">
        <f t="shared" si="1"/>
        <v>100</v>
      </c>
    </row>
    <row r="28" spans="1:4" ht="15.75">
      <c r="A28" s="17" t="s">
        <v>7</v>
      </c>
      <c r="B28" s="39">
        <f>B10+B21</f>
        <v>1368.5819999999999</v>
      </c>
      <c r="C28" s="39">
        <f>C10+C21</f>
        <v>1238.93259</v>
      </c>
      <c r="D28" s="40">
        <f>C28/B28*100</f>
        <v>90.52673424025744</v>
      </c>
    </row>
    <row r="29" spans="1:4" ht="23.25" customHeight="1">
      <c r="A29" s="14" t="s">
        <v>26</v>
      </c>
      <c r="B29" s="42"/>
      <c r="C29" s="42"/>
      <c r="D29" s="40"/>
    </row>
    <row r="30" spans="1:4" ht="23.25" customHeight="1">
      <c r="A30" s="31" t="s">
        <v>8</v>
      </c>
      <c r="B30" s="39">
        <f>SUM(B31:B41)</f>
        <v>767.70628</v>
      </c>
      <c r="C30" s="39">
        <f>SUM(C31:C41)-0.1</f>
        <v>666.6146799999999</v>
      </c>
      <c r="D30" s="40">
        <f aca="true" t="shared" si="2" ref="D30:D61">C30/B30*100</f>
        <v>86.83199517398762</v>
      </c>
    </row>
    <row r="31" spans="1:4" ht="23.25" customHeight="1">
      <c r="A31" s="32" t="s">
        <v>44</v>
      </c>
      <c r="B31" s="49">
        <f>109123.83/1000</f>
        <v>109.12383</v>
      </c>
      <c r="C31" s="49">
        <f>102735.74/1000</f>
        <v>102.73574</v>
      </c>
      <c r="D31" s="41">
        <f t="shared" si="2"/>
        <v>94.14601741892675</v>
      </c>
    </row>
    <row r="32" spans="1:4" ht="33" customHeight="1">
      <c r="A32" s="32" t="s">
        <v>45</v>
      </c>
      <c r="B32" s="49">
        <f>32454.45/1000</f>
        <v>32.45445</v>
      </c>
      <c r="C32" s="49">
        <f>27340.94/1000</f>
        <v>27.34094</v>
      </c>
      <c r="D32" s="41">
        <f t="shared" si="2"/>
        <v>84.24404049367652</v>
      </c>
    </row>
    <row r="33" spans="1:4" ht="23.25" customHeight="1">
      <c r="A33" s="32" t="s">
        <v>46</v>
      </c>
      <c r="B33" s="62">
        <v>438.1</v>
      </c>
      <c r="C33" s="62">
        <v>399.9</v>
      </c>
      <c r="D33" s="41">
        <f t="shared" si="2"/>
        <v>91.2805295594613</v>
      </c>
    </row>
    <row r="34" spans="1:4" ht="21.75" customHeight="1">
      <c r="A34" s="32" t="s">
        <v>58</v>
      </c>
      <c r="B34" s="62">
        <v>6.4</v>
      </c>
      <c r="C34" s="62">
        <v>6.4</v>
      </c>
      <c r="D34" s="41">
        <f t="shared" si="2"/>
        <v>100</v>
      </c>
    </row>
    <row r="35" spans="1:4" ht="23.25" customHeight="1">
      <c r="A35" s="32" t="s">
        <v>9</v>
      </c>
      <c r="B35" s="35">
        <v>10</v>
      </c>
      <c r="C35" s="50">
        <v>0</v>
      </c>
      <c r="D35" s="41">
        <f t="shared" si="2"/>
        <v>0</v>
      </c>
    </row>
    <row r="36" spans="1:4" ht="52.5" customHeight="1">
      <c r="A36" s="32" t="s">
        <v>69</v>
      </c>
      <c r="B36" s="42">
        <v>5</v>
      </c>
      <c r="C36" s="42">
        <v>0</v>
      </c>
      <c r="D36" s="41">
        <f t="shared" si="2"/>
        <v>0</v>
      </c>
    </row>
    <row r="37" spans="1:4" ht="34.5" customHeight="1">
      <c r="A37" s="32" t="s">
        <v>68</v>
      </c>
      <c r="B37" s="42">
        <v>5</v>
      </c>
      <c r="C37" s="42">
        <v>0</v>
      </c>
      <c r="D37" s="41">
        <f t="shared" si="2"/>
        <v>0</v>
      </c>
    </row>
    <row r="38" spans="1:4" ht="26.25" customHeight="1">
      <c r="A38" s="32" t="s">
        <v>47</v>
      </c>
      <c r="B38" s="49">
        <f>11746/1000</f>
        <v>11.746</v>
      </c>
      <c r="C38" s="49">
        <f>11746/1000</f>
        <v>11.746</v>
      </c>
      <c r="D38" s="41">
        <f t="shared" si="2"/>
        <v>100</v>
      </c>
    </row>
    <row r="39" spans="1:4" ht="23.25" customHeight="1">
      <c r="A39" s="32" t="s">
        <v>59</v>
      </c>
      <c r="B39" s="42">
        <v>147.8</v>
      </c>
      <c r="C39" s="42">
        <v>117.8</v>
      </c>
      <c r="D39" s="41">
        <f t="shared" si="2"/>
        <v>79.70230040595399</v>
      </c>
    </row>
    <row r="40" spans="1:4" ht="31.5" customHeight="1">
      <c r="A40" s="52" t="s">
        <v>60</v>
      </c>
      <c r="B40" s="49">
        <f>792/1000</f>
        <v>0.792</v>
      </c>
      <c r="C40" s="49">
        <f>792/1000</f>
        <v>0.792</v>
      </c>
      <c r="D40" s="41">
        <f t="shared" si="2"/>
        <v>100</v>
      </c>
    </row>
    <row r="41" spans="1:4" ht="33.75" customHeight="1">
      <c r="A41" s="32" t="s">
        <v>51</v>
      </c>
      <c r="B41" s="49">
        <f>1290/1000</f>
        <v>1.29</v>
      </c>
      <c r="C41" s="49">
        <f>0/1000</f>
        <v>0</v>
      </c>
      <c r="D41" s="41">
        <f t="shared" si="2"/>
        <v>0</v>
      </c>
    </row>
    <row r="42" spans="1:4" ht="23.25" customHeight="1">
      <c r="A42" s="31" t="s">
        <v>10</v>
      </c>
      <c r="B42" s="39">
        <f>B43</f>
        <v>24.7</v>
      </c>
      <c r="C42" s="39">
        <f>C43</f>
        <v>14.7</v>
      </c>
      <c r="D42" s="40">
        <f t="shared" si="2"/>
        <v>59.51417004048582</v>
      </c>
    </row>
    <row r="43" spans="1:4" ht="23.25" customHeight="1">
      <c r="A43" s="32" t="s">
        <v>41</v>
      </c>
      <c r="B43" s="62">
        <v>24.7</v>
      </c>
      <c r="C43" s="62">
        <v>14.7</v>
      </c>
      <c r="D43" s="41">
        <f t="shared" si="2"/>
        <v>59.51417004048582</v>
      </c>
    </row>
    <row r="44" spans="1:4" ht="38.25" customHeight="1">
      <c r="A44" s="31" t="s">
        <v>11</v>
      </c>
      <c r="B44" s="39">
        <f>SUM(B45:B45)</f>
        <v>10</v>
      </c>
      <c r="C44" s="39">
        <f>SUM(C45:C45)</f>
        <v>0</v>
      </c>
      <c r="D44" s="40">
        <f t="shared" si="2"/>
        <v>0</v>
      </c>
    </row>
    <row r="45" spans="1:4" ht="69" customHeight="1">
      <c r="A45" s="32" t="s">
        <v>61</v>
      </c>
      <c r="B45" s="63">
        <v>10</v>
      </c>
      <c r="C45" s="63">
        <v>0</v>
      </c>
      <c r="D45" s="41">
        <v>0</v>
      </c>
    </row>
    <row r="46" spans="1:4" ht="23.25" customHeight="1">
      <c r="A46" s="33" t="s">
        <v>43</v>
      </c>
      <c r="B46" s="39">
        <f>SUM(B47:B49)</f>
        <v>59.388000000000005</v>
      </c>
      <c r="C46" s="39">
        <f>SUM(C47:C49)</f>
        <v>0</v>
      </c>
      <c r="D46" s="40">
        <f t="shared" si="2"/>
        <v>0</v>
      </c>
    </row>
    <row r="47" spans="1:4" ht="72.75" customHeight="1">
      <c r="A47" s="32" t="s">
        <v>70</v>
      </c>
      <c r="B47" s="35">
        <f>49200/1000</f>
        <v>49.2</v>
      </c>
      <c r="C47" s="35">
        <f>0/1000</f>
        <v>0</v>
      </c>
      <c r="D47" s="41">
        <f t="shared" si="2"/>
        <v>0</v>
      </c>
    </row>
    <row r="48" spans="1:4" ht="65.25" customHeight="1">
      <c r="A48" s="47" t="s">
        <v>78</v>
      </c>
      <c r="B48" s="35">
        <f>188/1000</f>
        <v>0.188</v>
      </c>
      <c r="C48" s="35">
        <f>0/1000</f>
        <v>0</v>
      </c>
      <c r="D48" s="41">
        <f t="shared" si="2"/>
        <v>0</v>
      </c>
    </row>
    <row r="49" spans="1:4" ht="33.75" customHeight="1">
      <c r="A49" s="47" t="s">
        <v>62</v>
      </c>
      <c r="B49" s="35">
        <f>10000/1000</f>
        <v>10</v>
      </c>
      <c r="C49" s="35">
        <f>0/1000</f>
        <v>0</v>
      </c>
      <c r="D49" s="41">
        <f t="shared" si="2"/>
        <v>0</v>
      </c>
    </row>
    <row r="50" spans="1:4" ht="23.25" customHeight="1">
      <c r="A50" s="33" t="s">
        <v>12</v>
      </c>
      <c r="B50" s="39">
        <f>SUM(B51:B54)</f>
        <v>170.34981</v>
      </c>
      <c r="C50" s="39">
        <f>SUM(C51:C54)</f>
        <v>131.01887</v>
      </c>
      <c r="D50" s="40">
        <f t="shared" si="2"/>
        <v>76.91166195019531</v>
      </c>
    </row>
    <row r="51" spans="1:4" ht="54" customHeight="1">
      <c r="A51" s="34" t="s">
        <v>79</v>
      </c>
      <c r="B51" s="49">
        <f>14480.94/1000</f>
        <v>14.48094</v>
      </c>
      <c r="C51" s="49">
        <v>0</v>
      </c>
      <c r="D51" s="41">
        <v>0</v>
      </c>
    </row>
    <row r="52" spans="1:4" ht="57.75" customHeight="1">
      <c r="A52" s="34" t="s">
        <v>80</v>
      </c>
      <c r="B52" s="49">
        <f>70360/1000</f>
        <v>70.36</v>
      </c>
      <c r="C52" s="49">
        <f>55360/1000</f>
        <v>55.36</v>
      </c>
      <c r="D52" s="41">
        <v>0</v>
      </c>
    </row>
    <row r="53" spans="1:4" ht="23.25" customHeight="1">
      <c r="A53" s="34" t="s">
        <v>81</v>
      </c>
      <c r="B53" s="49">
        <f>79603.12/1000</f>
        <v>79.60311999999999</v>
      </c>
      <c r="C53" s="49">
        <f>69753.12/1000</f>
        <v>69.75312</v>
      </c>
      <c r="D53" s="41">
        <f t="shared" si="2"/>
        <v>87.62611314732388</v>
      </c>
    </row>
    <row r="54" spans="1:4" ht="23.25" customHeight="1">
      <c r="A54" s="32" t="s">
        <v>48</v>
      </c>
      <c r="B54" s="49">
        <f>5905.75/1000</f>
        <v>5.90575</v>
      </c>
      <c r="C54" s="49">
        <f>5905.75/1000</f>
        <v>5.90575</v>
      </c>
      <c r="D54" s="41">
        <f t="shared" si="2"/>
        <v>100</v>
      </c>
    </row>
    <row r="55" spans="1:4" ht="23.25" customHeight="1">
      <c r="A55" s="33" t="s">
        <v>13</v>
      </c>
      <c r="B55" s="39">
        <f>SUM(B56:B57)+0.1</f>
        <v>41.300000000000004</v>
      </c>
      <c r="C55" s="39">
        <f>SUM(C56:C57)</f>
        <v>34.099999999999994</v>
      </c>
      <c r="D55" s="40">
        <f t="shared" si="2"/>
        <v>82.56658595641643</v>
      </c>
    </row>
    <row r="56" spans="1:4" ht="66.75" customHeight="1">
      <c r="A56" s="53" t="s">
        <v>63</v>
      </c>
      <c r="B56" s="63">
        <v>31</v>
      </c>
      <c r="C56" s="63">
        <v>24.9</v>
      </c>
      <c r="D56" s="41">
        <v>0</v>
      </c>
    </row>
    <row r="57" spans="1:4" ht="48.75" customHeight="1">
      <c r="A57" s="53" t="s">
        <v>64</v>
      </c>
      <c r="B57" s="63">
        <v>10.2</v>
      </c>
      <c r="C57" s="63">
        <v>9.2</v>
      </c>
      <c r="D57" s="41">
        <f t="shared" si="2"/>
        <v>90.19607843137256</v>
      </c>
    </row>
    <row r="58" spans="1:4" ht="23.25" customHeight="1">
      <c r="A58" s="33" t="s">
        <v>49</v>
      </c>
      <c r="B58" s="39">
        <f>SUM(B59:B61)</f>
        <v>600.28592</v>
      </c>
      <c r="C58" s="39">
        <f>SUM(C59:C61)</f>
        <v>560.00627</v>
      </c>
      <c r="D58" s="40">
        <f t="shared" si="2"/>
        <v>93.28992257556197</v>
      </c>
    </row>
    <row r="59" spans="1:4" ht="33.75" customHeight="1">
      <c r="A59" s="34" t="s">
        <v>65</v>
      </c>
      <c r="B59" s="49">
        <f>65178/1000</f>
        <v>65.178</v>
      </c>
      <c r="C59" s="49">
        <f>53727.38/1000</f>
        <v>53.72738</v>
      </c>
      <c r="D59" s="41">
        <f t="shared" si="2"/>
        <v>82.43177145662646</v>
      </c>
    </row>
    <row r="60" spans="1:4" ht="49.5" customHeight="1">
      <c r="A60" s="32" t="s">
        <v>66</v>
      </c>
      <c r="B60" s="49">
        <f>521607.92/1000</f>
        <v>521.60792</v>
      </c>
      <c r="C60" s="49">
        <f>506278.89/1000</f>
        <v>506.27889</v>
      </c>
      <c r="D60" s="41">
        <f t="shared" si="2"/>
        <v>97.06119684685768</v>
      </c>
    </row>
    <row r="61" spans="1:4" ht="66" customHeight="1">
      <c r="A61" s="34" t="s">
        <v>67</v>
      </c>
      <c r="B61" s="49">
        <f>13500/1000</f>
        <v>13.5</v>
      </c>
      <c r="C61" s="49">
        <f>0/1000</f>
        <v>0</v>
      </c>
      <c r="D61" s="41">
        <f t="shared" si="2"/>
        <v>0</v>
      </c>
    </row>
    <row r="62" spans="1:4" ht="22.5" customHeight="1">
      <c r="A62" s="22" t="s">
        <v>14</v>
      </c>
      <c r="B62" s="39">
        <f>B30+B42+B44+B46+B50+B55+B58-0.1</f>
        <v>1673.63001</v>
      </c>
      <c r="C62" s="39">
        <f>C30+C42+C44+C46+C50+C55+C58+0.1</f>
        <v>1406.53982</v>
      </c>
      <c r="D62" s="40">
        <f>C62/B62*100</f>
        <v>84.04126429353403</v>
      </c>
    </row>
    <row r="63" spans="1:4" ht="33" customHeight="1">
      <c r="A63" s="21" t="s">
        <v>36</v>
      </c>
      <c r="B63" s="43">
        <f>B28-B62</f>
        <v>-305.0480100000002</v>
      </c>
      <c r="C63" s="43">
        <f>C28-C62</f>
        <v>-167.60723000000007</v>
      </c>
      <c r="D63" s="40"/>
    </row>
    <row r="64" spans="1:4" ht="31.5">
      <c r="A64" s="21" t="s">
        <v>15</v>
      </c>
      <c r="B64" s="43">
        <f>-B63</f>
        <v>305.0480100000002</v>
      </c>
      <c r="C64" s="43">
        <f>-C63</f>
        <v>167.60723000000007</v>
      </c>
      <c r="D64" s="40"/>
    </row>
    <row r="65" spans="1:4" ht="31.5">
      <c r="A65" s="21" t="s">
        <v>16</v>
      </c>
      <c r="B65" s="43">
        <f>B64</f>
        <v>305.0480100000002</v>
      </c>
      <c r="C65" s="43">
        <f>C64</f>
        <v>167.60723000000007</v>
      </c>
      <c r="D65" s="40"/>
    </row>
    <row r="66" spans="1:4" ht="15.75">
      <c r="A66" s="19" t="s">
        <v>39</v>
      </c>
      <c r="B66" s="42">
        <f>-B28</f>
        <v>-1368.5819999999999</v>
      </c>
      <c r="C66" s="42">
        <f>-C28</f>
        <v>-1238.93259</v>
      </c>
      <c r="D66" s="41"/>
    </row>
    <row r="67" spans="1:4" ht="16.5" thickBot="1">
      <c r="A67" s="29" t="s">
        <v>40</v>
      </c>
      <c r="B67" s="44">
        <f>B62</f>
        <v>1673.63001</v>
      </c>
      <c r="C67" s="44">
        <f>C62</f>
        <v>1406.53982</v>
      </c>
      <c r="D67" s="45"/>
    </row>
    <row r="68" spans="1:4" ht="23.25" customHeight="1">
      <c r="A68" s="64" t="s">
        <v>27</v>
      </c>
      <c r="B68" s="65"/>
      <c r="C68" s="65"/>
      <c r="D68" s="66"/>
    </row>
    <row r="69" spans="1:5" ht="15.75">
      <c r="A69" s="18" t="s">
        <v>17</v>
      </c>
      <c r="B69" s="28">
        <f>802667.46/1000</f>
        <v>802.66746</v>
      </c>
      <c r="C69" s="26">
        <f>643063.69/1000</f>
        <v>643.06369</v>
      </c>
      <c r="D69" s="27">
        <f aca="true" t="shared" si="3" ref="D69:D74">C69/B69*100</f>
        <v>80.11582903834173</v>
      </c>
      <c r="E69" s="5"/>
    </row>
    <row r="70" spans="1:4" ht="15.75">
      <c r="A70" s="18" t="s">
        <v>18</v>
      </c>
      <c r="B70" s="15">
        <v>0</v>
      </c>
      <c r="C70" s="15">
        <v>0</v>
      </c>
      <c r="D70" s="16"/>
    </row>
    <row r="71" spans="1:5" ht="15.75">
      <c r="A71" s="18" t="s">
        <v>42</v>
      </c>
      <c r="B71" s="28">
        <f>252531.79/1000</f>
        <v>252.53179</v>
      </c>
      <c r="C71" s="15">
        <f>191808.42/1000</f>
        <v>191.80842</v>
      </c>
      <c r="D71" s="16">
        <f t="shared" si="3"/>
        <v>75.95416798811746</v>
      </c>
      <c r="E71" s="5"/>
    </row>
    <row r="72" spans="1:4" ht="15.75">
      <c r="A72" s="18" t="s">
        <v>19</v>
      </c>
      <c r="B72" s="28">
        <f>516498.11/1000</f>
        <v>516.49811</v>
      </c>
      <c r="C72" s="15">
        <f>452815.97/1000</f>
        <v>452.81597</v>
      </c>
      <c r="D72" s="16">
        <f t="shared" si="3"/>
        <v>87.67040212402713</v>
      </c>
    </row>
    <row r="73" spans="1:4" ht="15.75">
      <c r="A73" s="18" t="s">
        <v>20</v>
      </c>
      <c r="B73" s="28">
        <f>69300/1000</f>
        <v>69.3</v>
      </c>
      <c r="C73" s="15">
        <f>0/1000</f>
        <v>0</v>
      </c>
      <c r="D73" s="16">
        <f t="shared" si="3"/>
        <v>0</v>
      </c>
    </row>
    <row r="74" spans="1:4" ht="16.5" thickBot="1">
      <c r="A74" s="23" t="s">
        <v>21</v>
      </c>
      <c r="B74" s="30">
        <f>85436.2/1000</f>
        <v>85.4362</v>
      </c>
      <c r="C74" s="24">
        <f>11836.2/1000</f>
        <v>11.836200000000002</v>
      </c>
      <c r="D74" s="25">
        <f t="shared" si="3"/>
        <v>13.8538464959818</v>
      </c>
    </row>
    <row r="75" spans="1:4" ht="12.75">
      <c r="A75" s="1"/>
      <c r="B75" s="2"/>
      <c r="C75" s="2"/>
      <c r="D75" s="2"/>
    </row>
    <row r="76" spans="1:4" ht="12.75">
      <c r="A76" s="1"/>
      <c r="B76" s="2"/>
      <c r="C76" s="2"/>
      <c r="D76" s="2"/>
    </row>
    <row r="77" spans="1:4" ht="12.75">
      <c r="A77" s="1"/>
      <c r="B77" s="2"/>
      <c r="C77" s="2"/>
      <c r="D77" s="2"/>
    </row>
    <row r="78" spans="1:4" ht="12.75">
      <c r="A78" s="1"/>
      <c r="B78" s="2"/>
      <c r="C78" s="2"/>
      <c r="D78" s="2"/>
    </row>
    <row r="79" spans="1:4" ht="12.75">
      <c r="A79" s="1"/>
      <c r="B79" s="2"/>
      <c r="C79" s="2"/>
      <c r="D79" s="2"/>
    </row>
    <row r="80" spans="1:4" ht="12.75">
      <c r="A80" s="1"/>
      <c r="B80" s="2"/>
      <c r="C80" s="2"/>
      <c r="D80" s="2"/>
    </row>
    <row r="81" spans="1:4" ht="12.75">
      <c r="A81" s="1"/>
      <c r="B81" s="2"/>
      <c r="C81" s="2"/>
      <c r="D81" s="2"/>
    </row>
    <row r="82" spans="1:4" ht="12.75">
      <c r="A82" s="1"/>
      <c r="B82" s="2"/>
      <c r="C82" s="2"/>
      <c r="D82" s="2"/>
    </row>
    <row r="83" spans="1:4" ht="12.75">
      <c r="A83" s="1"/>
      <c r="B83" s="2"/>
      <c r="C83" s="2"/>
      <c r="D83" s="2"/>
    </row>
    <row r="84" spans="1:4" ht="18.75" customHeight="1">
      <c r="A84" s="1"/>
      <c r="B84" s="2"/>
      <c r="C84" s="2"/>
      <c r="D84" s="2"/>
    </row>
    <row r="85" spans="1:4" ht="12.75">
      <c r="A85" s="1"/>
      <c r="B85" s="2"/>
      <c r="C85" s="2"/>
      <c r="D85" s="2"/>
    </row>
    <row r="86" spans="1:4" ht="18.75" customHeight="1">
      <c r="A86" s="1"/>
      <c r="B86" s="2"/>
      <c r="C86" s="2"/>
      <c r="D86" s="2"/>
    </row>
    <row r="87" spans="1:4" ht="12.75">
      <c r="A87" s="1"/>
      <c r="B87" s="2"/>
      <c r="C87" s="2"/>
      <c r="D87" s="2"/>
    </row>
    <row r="88" spans="1:4" ht="12.75">
      <c r="A88" s="1"/>
      <c r="B88" s="2"/>
      <c r="C88" s="2"/>
      <c r="D88" s="2"/>
    </row>
    <row r="89" spans="1:4" ht="12.75">
      <c r="A89" s="1"/>
      <c r="B89" s="2"/>
      <c r="C89" s="2"/>
      <c r="D89" s="2"/>
    </row>
    <row r="90" spans="1:4" ht="12.75">
      <c r="A90" s="1"/>
      <c r="B90" s="2"/>
      <c r="C90" s="2"/>
      <c r="D90" s="2"/>
    </row>
    <row r="91" spans="1:4" ht="12.75">
      <c r="A91" s="1"/>
      <c r="B91" s="2"/>
      <c r="C91" s="2"/>
      <c r="D91" s="2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</sheetData>
  <sheetProtection/>
  <mergeCells count="6">
    <mergeCell ref="A68:D68"/>
    <mergeCell ref="A1:D1"/>
    <mergeCell ref="A2:D2"/>
    <mergeCell ref="A4:D4"/>
    <mergeCell ref="A6:D6"/>
    <mergeCell ref="A3:D3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7" t="s">
        <v>29</v>
      </c>
      <c r="B1" s="67"/>
      <c r="C1" s="67"/>
    </row>
    <row r="2" spans="1:3" ht="18.75">
      <c r="A2" s="67" t="s">
        <v>30</v>
      </c>
      <c r="B2" s="67"/>
      <c r="C2" s="67"/>
    </row>
    <row r="3" spans="1:3" ht="18.75">
      <c r="A3" s="67" t="s">
        <v>82</v>
      </c>
      <c r="B3" s="67"/>
      <c r="C3" s="67"/>
    </row>
    <row r="4" ht="18.75">
      <c r="A4" s="4"/>
    </row>
    <row r="5" spans="1:3" ht="31.5">
      <c r="A5" s="58" t="s">
        <v>28</v>
      </c>
      <c r="B5" s="58" t="s">
        <v>32</v>
      </c>
      <c r="C5" s="58" t="s">
        <v>31</v>
      </c>
    </row>
    <row r="6" spans="1:3" ht="15.75">
      <c r="A6" s="59">
        <v>1</v>
      </c>
      <c r="B6" s="59">
        <v>2</v>
      </c>
      <c r="C6" s="59">
        <v>3</v>
      </c>
    </row>
    <row r="7" spans="1:3" ht="31.5" customHeight="1">
      <c r="A7" s="60">
        <v>1</v>
      </c>
      <c r="B7" s="48" t="s">
        <v>71</v>
      </c>
      <c r="C7" s="60">
        <v>6</v>
      </c>
    </row>
    <row r="8" spans="1:3" ht="45.75" customHeight="1">
      <c r="A8" s="68">
        <v>2</v>
      </c>
      <c r="B8" s="69" t="s">
        <v>34</v>
      </c>
      <c r="C8" s="54">
        <f>266389.14/1000</f>
        <v>266.38914</v>
      </c>
    </row>
    <row r="9" spans="1:3" ht="15.75" hidden="1">
      <c r="A9" s="68"/>
      <c r="B9" s="69"/>
      <c r="C9" s="59">
        <v>794.2</v>
      </c>
    </row>
    <row r="10" spans="1:3" ht="65.25" customHeight="1">
      <c r="A10" s="68">
        <v>3</v>
      </c>
      <c r="B10" s="48" t="s">
        <v>33</v>
      </c>
      <c r="C10" s="60">
        <v>19</v>
      </c>
    </row>
    <row r="11" spans="1:3" ht="18.75" customHeight="1" hidden="1">
      <c r="A11" s="68"/>
      <c r="B11" s="48"/>
      <c r="C11" s="59">
        <v>23</v>
      </c>
    </row>
    <row r="12" spans="1:3" ht="65.25" customHeight="1">
      <c r="A12" s="60">
        <v>4</v>
      </c>
      <c r="B12" s="48" t="s">
        <v>35</v>
      </c>
      <c r="C12" s="54">
        <f>376674.55/1000</f>
        <v>376.67455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2014-03-12T08:00:59Z</cp:lastPrinted>
  <dcterms:created xsi:type="dcterms:W3CDTF">2009-10-26T03:31:31Z</dcterms:created>
  <dcterms:modified xsi:type="dcterms:W3CDTF">2019-06-18T08:02:39Z</dcterms:modified>
  <cp:category/>
  <cp:version/>
  <cp:contentType/>
  <cp:contentStatus/>
</cp:coreProperties>
</file>